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mp" ContentType="image/bmp"/>
  <Default Extension="jpeg" ContentType="image/jpeg"/>
  <Default Extension="png" ContentType="image/png"/>
  <Default Extension="gif" ContentType="image/gif"/>
  <Default Extension="tif" ContentType="image/tif"/>
  <Default Extension="svg" ContentType="image/svg+xml"/>
  <Default Extension="emf" ContentType="image/x-emf"/>
  <Default Extension="wmf" ContentType="image/x-wmf"/>
  <Default Extension="pct" ContentType="image/pct"/>
  <Default Extension="pcx" ContentType="image/pcx"/>
  <Default Extension="tga" ContentType="image/tga"/>
  <Default Extension="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fileSharing readOnlyRecommended="0" userName="mach"/>
  <workbookPr/>
  <bookViews>
    <workbookView activeTab="0" xWindow="240" yWindow="60" windowWidth="12335" windowHeight="8368" tabRatio="500"/>
  </bookViews>
  <sheets>
    <sheet name="Tabelle1" sheetId="1" r:id="rId4"/>
    <sheet name="Tabelle2" sheetId="2" r:id="rId5"/>
    <sheet name="Tabelle3" sheetId="3" r:id="rId6"/>
    <sheet name="Tabelle4" sheetId="4" r:id="rId7"/>
  </sheets>
  <definedNames>
    <definedName name="_xlnm.Print_Area" localSheetId="0">Tabelle1!$A$1:$K$77</definedName>
  </definedNames>
  <calcPr/>
  <extLst>
    <ext uri="smNativeData">
      <pm:revision xmlns:pm="smNativeData" day="1691960665" val="1202" rev="124" rev64="64" revOS="4" revMin="124" revMax="0"/>
      <pm:docPrefs xmlns:pm="smNativeData" id="1691960665" fixedDigits="0" showNotice="1" showFrameBounds="1" autoChart="1" recalcOnPrint="1" recalcOnCopy="1" finalRounding="1" compatTextArt="1" tab="567" useDefinedPrintRange="1" printArea="currentSheet"/>
      <pm:compatibility xmlns:pm="smNativeData" id="1691960665" overlapCells="1"/>
      <pm:defCurrency xmlns:pm="smNativeData" id="1691960665"/>
    </ext>
  </extLst>
</workbook>
</file>

<file path=xl/sharedStrings.xml><?xml version="1.0" encoding="utf-8"?>
<sst xmlns="http://schemas.openxmlformats.org/spreadsheetml/2006/main" count="79" uniqueCount="53">
  <si>
    <t>Ruhegehaltseinbußen durch Teilzeit bzw. Urlaub 
Besoldung und Ruhegehalt - Höchstgrenzen bei Ruhehalt mit Faktor 0,99349 wegen Sonderzahlung
Besoldungseinbuße brutto für 1 Stunde Teilzeit
ab 01.12.2022 mit Erhöhung um 2,8 % pro Monat
Autor: Hans-Peter Mach, Velbert, 13.08.2023</t>
  </si>
  <si>
    <t>LBeamtVG  NRW § 16 Höhe des Ruhegehalts [Auszug]</t>
  </si>
  <si>
    <t xml:space="preserve">   (1) Das Ruhegehalt beträgt für jedes Jahr ruhegehaltfähiger Dienstzeit 1,79375 [neues Recht – Übergangsrecht 0,95667]</t>
  </si>
  <si>
    <t xml:space="preserve">   vom Hundert der ruhegehaltfähigen Dienstbezüge [mit Faktor 0,99349] (§ 5), insgesamt jedoch höchstens 71,75 vom Hundert. […]</t>
  </si>
  <si>
    <t xml:space="preserve">Das sogenannte neue Recht gilt für Beamte, die nach 1991 ernannt worden sind.
Für vorher Ernannte gilt das Übergangsrecht, wenn es günstiger ist als das neue Recht, was meistens der Fall ist.
Bei A 13 SR (Studienrat) ist die Zulage in allen Berechnungen enthalten, aber bei den anderen Besoldungsgruppen nicht. </t>
  </si>
  <si>
    <t>Besoldungsgruppen</t>
  </si>
  <si>
    <t>A 10</t>
  </si>
  <si>
    <t>A 12</t>
  </si>
  <si>
    <t>A 13</t>
  </si>
  <si>
    <t>A 13 StR</t>
  </si>
  <si>
    <t>A 14</t>
  </si>
  <si>
    <t>A 15</t>
  </si>
  <si>
    <t>A 16</t>
  </si>
  <si>
    <t>Grundgehalt Stufe 12 (A 10 Stufe 11)</t>
  </si>
  <si>
    <t>Familienzuschlag Stufe 1 voll (Verheirateten-Zuschlag)</t>
  </si>
  <si>
    <t xml:space="preserve"> Zulage ruhegehaltfähig</t>
  </si>
  <si>
    <t>Ruhegehaltfähige Dienstbezüge ledig ohne Zulage</t>
  </si>
  <si>
    <t>Ruhegehaltfähige Dienstbezüge verheiratet ohne Zulage</t>
  </si>
  <si>
    <t>Ruhegehaltfähige Dienstbezüge led ohne Zulage mit Faktor 0,99349</t>
  </si>
  <si>
    <t>Ruhegehaltfähige Dienstbezüge verh ohne Zulage mit Faktor 0,99349</t>
  </si>
  <si>
    <t>maximales Ruhegehalt (71,75 %) ledig ohne Zulage mit Fakt 0,99349</t>
  </si>
  <si>
    <t>maximales Ruhegehalt (71,75 %) verh ohne Zulage mit Fakt 0,99349</t>
  </si>
  <si>
    <t>Ruhegehaltsminderung brutto bei neuem Recht für ledig ohne Zulage</t>
  </si>
  <si>
    <t>1 Jahr Urlaub</t>
  </si>
  <si>
    <t>1 Jahr TZ 13 / 25,5 Stunden</t>
  </si>
  <si>
    <t>1 Jahr TZ 14 / 28 Stunden</t>
  </si>
  <si>
    <t>1 Jahr TZ-Stundenreduktion 1 / 25,5</t>
  </si>
  <si>
    <t>1 Jahr TZ-Stundenreduktion 1 / 28</t>
  </si>
  <si>
    <t>Ruhegehaltsminderung brutto bei Übergangsrecht ledig ohne Zulage</t>
  </si>
  <si>
    <t>Individuelle Eingaben:</t>
  </si>
  <si>
    <t>Familienzuschlag</t>
  </si>
  <si>
    <t xml:space="preserve"> &lt;---------- 0 - 0,5 - 1</t>
  </si>
  <si>
    <t>Zulage</t>
  </si>
  <si>
    <t xml:space="preserve"> &lt;---------- 0 - 1 bei A 13 StR automatische Zulage unabhängig von Eingabe</t>
  </si>
  <si>
    <t>Pflichtstunden</t>
  </si>
  <si>
    <t xml:space="preserve"> &lt;---------- 25,5 - 28 - andere</t>
  </si>
  <si>
    <t>Stundenreduktion</t>
  </si>
  <si>
    <t xml:space="preserve"> &lt;---------- bei Urlaub volle Pflichtstundenzahl eingeben</t>
  </si>
  <si>
    <t>für Jahre</t>
  </si>
  <si>
    <t xml:space="preserve"> &lt;----------</t>
  </si>
  <si>
    <t>Ruhegehaltsminderung neues Recht für individuelle Eingaben</t>
  </si>
  <si>
    <t>Ruhegehaltsminderung Übergangsrecht für individuelle Eingaben</t>
  </si>
  <si>
    <t>Besoldungsminderung brutto pro reduzierte Stunde Unterricht</t>
  </si>
  <si>
    <t>Die obere Tabelle geht von folgender Voraussetzung aus:</t>
  </si>
  <si>
    <t>Viele Kolleginnen und Kollegen unterrichten ab dem 60. Geburtstag nicht mehr voll, sondern ermäßigen
ihre Pflichtstundenzahl um 1 Stunde für 3 Jahre bis zur geplanten Antragspensionierung mit 63 Jahren.
Eine solche Stundenreduktion um 1 Stunden ist unschädlich für die 3 Stunden Altersermäßigung nach dem 60. Geburtstag.
Die letzte Zeile gibt die Brutto-Besoldungseinbuße wieder, die 1 Stunde Teilzeit verursacht.</t>
  </si>
  <si>
    <t>Besoldung und Ruhegehalt - Höchstgrenzen - Versorgungseinbußen pro Anhebungsmonat bei Antragspensionierung ab 63 J.</t>
  </si>
  <si>
    <t>Ruhegehaltfähige Dienstbezüge (100 %) ledig mit Faktor 0,99349</t>
  </si>
  <si>
    <t>Ruhegehaltfähige Dienstbezüge (100 %) Verheirateten-Zuschlag halb</t>
  </si>
  <si>
    <t>Ruhegehaltfähige Dienstbez (100 %) Verheirateten-Zuschlag voll</t>
  </si>
  <si>
    <t>maximales Ruhegehalt (71,75 %) ledig</t>
  </si>
  <si>
    <t>Versorgungseinbuße pro Anhebungsmonat bei Pensionierung ab 63 J.</t>
  </si>
  <si>
    <t>maximales Ruhegehalt (71,75 %) Verheirateten-Zuschlag halb</t>
  </si>
  <si>
    <t>maximales Ruhegehalt (71,75 %) Verheirateten-Zuschlag voll</t>
  </si>
</sst>
</file>

<file path=xl/styles.xml><?xml version="1.0" encoding="utf-8"?>
<styleSheet xmlns="http://schemas.openxmlformats.org/spreadsheetml/2006/main">
  <numFmts count="9">
    <numFmt numFmtId="5" formatCode="#,##0\ &quot;€&quot;;\-#,##0\ &quot;€&quot;"/>
    <numFmt numFmtId="6" formatCode="#,##0\ &quot;€&quot;;[Red]\-#,##0\ &quot;€&quot;"/>
    <numFmt numFmtId="7" formatCode="#,##0.00\ &quot;€&quot;;\-#,##0.00\ &quot;€&quot;"/>
    <numFmt numFmtId="8" formatCode="#,##0.00\ &quot;€&quot;;[Red]\-#,##0.00\ &quot;€&quot;"/>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0.00\ &quot;€&quot;"/>
  </numFmts>
  <fonts count="12">
    <font>
      <name val="Arial"/>
      <family val="2"/>
      <color rgb="FF000000"/>
      <sz val="10"/>
      <extLst>
        <ext uri="smNativeData">
          <pm:charSpec xmlns:pm="smNativeData" id="1691960665" ulstyle="none" kern="1">
            <pm:latin face="Arial" sz="200" lang="default"/>
            <pm:cs face="Times New Roman" sz="200" lang="default"/>
            <pm:ea face="SimSun" sz="200" lang="default"/>
          </pm:charSpec>
        </ext>
      </extLst>
    </font>
    <font>
      <name val="Arial"/>
      <family val="2"/>
      <b/>
      <color rgb="FF000000"/>
      <sz val="10"/>
      <extLst>
        <ext uri="smNativeData">
          <pm:charSpec xmlns:pm="smNativeData" id="1691960665" ulstyle="none" kern="1">
            <pm:latin face="Arial" sz="200" lang="default" weight="bold"/>
            <pm:cs face="Times New Roman" sz="200" lang="default" weight="bold"/>
            <pm:ea face="SimSun" sz="200" lang="default" weight="bold"/>
          </pm:charSpec>
        </ext>
      </extLst>
    </font>
    <font>
      <name val="Arial"/>
      <family val="2"/>
      <b/>
      <color rgb="FF0000FF"/>
      <sz val="12"/>
      <extLst>
        <ext uri="smNativeData">
          <pm:charSpec xmlns:pm="smNativeData" id="1691960665" fgClr="0000FF" ulstyle="none" kern="1">
            <pm:latin face="Arial" sz="240" lang="default" weight="bold"/>
            <pm:cs face="Times New Roman" sz="240" lang="default" weight="bold"/>
            <pm:ea face="SimSun" sz="240" lang="default" weight="bold"/>
          </pm:charSpec>
        </ext>
      </extLst>
    </font>
    <font>
      <name val="Arial"/>
      <family val="2"/>
      <color rgb="FF0000FF"/>
      <sz val="12"/>
      <extLst>
        <ext uri="smNativeData">
          <pm:charSpec xmlns:pm="smNativeData" id="1691960665" fgClr="0000FF" ulstyle="none" kern="1">
            <pm:latin face="Arial" sz="240" lang="default"/>
            <pm:cs face="Times New Roman" sz="240" lang="default"/>
            <pm:ea face="SimSun" sz="240" lang="default"/>
          </pm:charSpec>
        </ext>
      </extLst>
    </font>
    <font>
      <name val="Arial"/>
      <family val="2"/>
      <b/>
      <color rgb="FF000000"/>
      <sz val="12"/>
      <extLst>
        <ext uri="smNativeData">
          <pm:charSpec xmlns:pm="smNativeData" id="1691960665" ulstyle="none" kern="1">
            <pm:latin face="Arial" sz="240" lang="default" weight="bold"/>
            <pm:cs face="Times New Roman" sz="240" lang="default" weight="bold"/>
            <pm:ea face="SimSun" sz="240" lang="default" weight="bold"/>
          </pm:charSpec>
        </ext>
      </extLst>
    </font>
    <font>
      <name val="Arial"/>
      <family val="2"/>
      <b/>
      <color rgb="FF000000"/>
      <sz val="14"/>
      <extLst>
        <ext uri="smNativeData">
          <pm:charSpec xmlns:pm="smNativeData" id="1691960665" ulstyle="none" kern="1">
            <pm:latin face="Arial" sz="280" lang="default" weight="bold"/>
            <pm:cs face="Times New Roman" sz="280" lang="default" weight="bold"/>
            <pm:ea face="SimSun" sz="280" lang="default" weight="bold"/>
          </pm:charSpec>
        </ext>
      </extLst>
    </font>
    <font>
      <name val="Arial"/>
      <family val="2"/>
      <color rgb="FF000000"/>
      <sz val="12"/>
      <extLst>
        <ext uri="smNativeData">
          <pm:charSpec xmlns:pm="smNativeData" id="1691960665" ulstyle="none" kern="1">
            <pm:latin face="Arial" sz="240" lang="default"/>
            <pm:cs face="Times New Roman" sz="240" lang="default"/>
            <pm:ea face="SimSun" sz="240" lang="default"/>
          </pm:charSpec>
        </ext>
      </extLst>
    </font>
    <font>
      <name val="Arial"/>
      <family val="2"/>
      <b/>
      <color rgb="FF000000"/>
      <sz val="18"/>
      <extLst>
        <ext uri="smNativeData">
          <pm:charSpec xmlns:pm="smNativeData" id="1691960665" ulstyle="none" kern="1">
            <pm:latin face="Arial" sz="360" lang="default" weight="bold"/>
            <pm:cs face="Times New Roman" sz="360" lang="default" weight="bold"/>
            <pm:ea face="SimSun" sz="360" lang="default" weight="bold"/>
          </pm:charSpec>
        </ext>
      </extLst>
    </font>
    <font>
      <name val="Arial"/>
      <family val="2"/>
      <color rgb="FF000000"/>
      <sz val="18"/>
      <extLst>
        <ext uri="smNativeData">
          <pm:charSpec xmlns:pm="smNativeData" id="1691960665" ulstyle="none" kern="1">
            <pm:latin face="Arial" sz="360" lang="default"/>
            <pm:cs face="Times New Roman" sz="360" lang="default"/>
            <pm:ea face="SimSun" sz="360" lang="default"/>
          </pm:charSpec>
        </ext>
      </extLst>
    </font>
    <font>
      <name val="Arial"/>
      <family val="2"/>
      <b/>
      <color rgb="FF000000"/>
      <sz val="24"/>
      <extLst>
        <ext uri="smNativeData">
          <pm:charSpec xmlns:pm="smNativeData" id="1691960665" ulstyle="none" kern="1">
            <pm:latin face="Arial" sz="480" lang="default" weight="bold"/>
            <pm:cs face="Times New Roman" sz="480" lang="default" weight="bold"/>
            <pm:ea face="SimSun" sz="480" lang="default" weight="bold"/>
          </pm:charSpec>
        </ext>
      </extLst>
    </font>
    <font>
      <name val="Arial"/>
      <family val="2"/>
      <i/>
      <color rgb="FF000000"/>
      <sz val="22"/>
      <extLst>
        <ext uri="smNativeData">
          <pm:charSpec xmlns:pm="smNativeData" id="1691960665" ulstyle="none" kern="1">
            <pm:latin face="Arial" sz="440" lang="default" i="1"/>
            <pm:cs face="Times New Roman" sz="440" lang="default" i="1"/>
            <pm:ea face="SimSun" sz="440" lang="default" i="1"/>
          </pm:charSpec>
        </ext>
      </extLst>
    </font>
    <font>
      <name val="Arial"/>
      <family val="2"/>
      <b/>
      <color rgb="FF000000"/>
      <sz val="22"/>
      <extLst>
        <ext uri="smNativeData">
          <pm:charSpec xmlns:pm="smNativeData" id="1691960665" ulstyle="none" kern="1">
            <pm:latin face="Arial" sz="440" lang="default" weight="bold"/>
            <pm:cs face="Times New Roman" sz="440" lang="default" weight="bold"/>
            <pm:ea face="SimSun" sz="440" lang="default" weight="bold"/>
          </pm:charSpec>
        </ext>
      </extLst>
    </font>
  </fonts>
  <fills count="17">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D8D8D8"/>
        <bgColor rgb="FFFFFFFF"/>
        <extLst>
          <ext uri="smNativeData">
            <pm:shade xmlns:pm="smNativeData" id="1691960665" type="1" fgLvl="100" fgClr="00D8D8D8" bgLvl="0" bgClr="00000000"/>
          </ext>
        </extLst>
      </patternFill>
    </fill>
    <fill>
      <patternFill patternType="solid">
        <fgColor rgb="FFD8D8D8"/>
        <bgColor rgb="FFFFFFFF"/>
        <extLst>
          <ext uri="smNativeData">
            <pm:shade xmlns:pm="smNativeData" id="1691960665" type="1" fgLvl="100" fgClr="00D8D8D8" bgLvl="0" bgClr="00000000"/>
          </ext>
        </extLst>
      </patternFill>
    </fill>
    <fill>
      <patternFill patternType="solid">
        <fgColor rgb="FFD8D8D8"/>
        <bgColor rgb="FFFFFFFF"/>
        <extLst>
          <ext uri="smNativeData">
            <pm:shade xmlns:pm="smNativeData" id="1691960665" type="1" fgLvl="100" fgClr="00D8D8D8" bgLvl="0" bgClr="00000000"/>
          </ext>
        </extLst>
      </patternFill>
    </fill>
    <fill>
      <patternFill patternType="solid">
        <fgColor rgb="FFD8D8D8"/>
        <bgColor rgb="FFFFFFFF"/>
        <extLst>
          <ext uri="smNativeData">
            <pm:shade xmlns:pm="smNativeData" id="1691960665" type="1" fgLvl="100" fgClr="00D8D8D8" bgLvl="0" bgClr="00000000"/>
          </ext>
        </extLst>
      </patternFill>
    </fill>
    <fill>
      <patternFill patternType="solid">
        <fgColor rgb="FFD8D8D8"/>
        <bgColor rgb="FFFFFFFF"/>
        <extLst>
          <ext uri="smNativeData">
            <pm:shade xmlns:pm="smNativeData" id="1691960665" type="1" fgLvl="100" fgClr="00D8D8D8" bgLvl="0" bgClr="00000000"/>
          </ext>
        </extLst>
      </patternFill>
    </fill>
    <fill>
      <patternFill patternType="none"/>
    </fill>
    <fill>
      <patternFill patternType="none"/>
    </fill>
    <fill>
      <patternFill patternType="none"/>
    </fill>
    <fill>
      <patternFill patternType="solid">
        <fgColor rgb="FFFFFFFF"/>
        <bgColor rgb="FFFFFFFF"/>
        <extLst>
          <ext uri="smNativeData">
            <pm:shade xmlns:pm="smNativeData" id="1691960665" type="1" fgLvl="100" fgClr="00FFFFFF" bgLvl="100" bgClr="00000000"/>
          </ext>
        </extLst>
      </patternFill>
    </fill>
  </fills>
  <borders count="16">
    <border>
      <left style="none">
        <color rgb="FF000000"/>
      </left>
      <right style="none">
        <color rgb="FF000000"/>
      </right>
      <top style="none">
        <color rgb="FF000000"/>
      </top>
      <bottom style="none">
        <color rgb="FF000000"/>
      </bottom>
      <extLst>
        <ext uri="smNativeData">
          <pm:border xmlns:pm="smNativeData" id="1691960665"/>
        </ext>
      </extLst>
    </border>
    <border>
      <left style="thin">
        <color rgb="FF000000"/>
      </left>
      <right style="thin">
        <color rgb="FF000000"/>
      </right>
      <top style="thin">
        <color rgb="FF000000"/>
      </top>
      <bottom style="thin">
        <color rgb="FF000000"/>
      </bottom>
      <extLst>
        <ext uri="smNativeData">
          <pm:border xmlns:pm="smNativeData" id="1691960665">
            <pm:line position="top" type="1" style="0" width="20" dist="20" width2="20" rgb="000000"/>
            <pm:line position="bottom" type="1" style="0" width="20" dist="20" width2="20" rgb="000000"/>
            <pm:line position="left" type="1" style="0" width="20" dist="20" width2="20" rgb="000000"/>
            <pm:line position="right" type="1" style="0" width="20" dist="20" width2="20" rgb="000000"/>
          </pm:border>
        </ext>
      </extLst>
    </border>
    <border>
      <left style="thin">
        <color rgb="FF000000"/>
      </left>
      <right style="none">
        <color rgb="FF000000"/>
      </right>
      <top style="thin">
        <color rgb="FF000000"/>
      </top>
      <bottom style="thin">
        <color rgb="FF000000"/>
      </bottom>
      <extLst>
        <ext uri="smNativeData">
          <pm:border xmlns:pm="smNativeData" id="1691960665">
            <pm:line position="top" type="1" style="0" width="20" dist="20" width2="20" rgb="000000"/>
            <pm:line position="bottom" type="1" style="0" width="20" dist="20" width2="20" rgb="000000"/>
            <pm:line position="left" type="1" style="0" width="20" dist="20" width2="20" rgb="000000"/>
          </pm:border>
        </ext>
      </extLst>
    </border>
    <border>
      <left style="none">
        <color rgb="FF000000"/>
      </left>
      <right style="none">
        <color rgb="FF000000"/>
      </right>
      <top style="thin">
        <color rgb="FF000000"/>
      </top>
      <bottom style="thin">
        <color rgb="FF000000"/>
      </bottom>
      <extLst>
        <ext uri="smNativeData">
          <pm:border xmlns:pm="smNativeData" id="1691960665">
            <pm:line position="top" type="1" style="0" width="20" dist="20" width2="20" rgb="000000"/>
            <pm:line position="bottom" type="1" style="0" width="20" dist="20" width2="20" rgb="000000"/>
          </pm:border>
        </ext>
      </extLst>
    </border>
    <border>
      <left style="none">
        <color rgb="FF000000"/>
      </left>
      <right style="thin">
        <color rgb="FF000000"/>
      </right>
      <top style="thin">
        <color rgb="FF000000"/>
      </top>
      <bottom style="thin">
        <color rgb="FF000000"/>
      </bottom>
      <extLst>
        <ext uri="smNativeData">
          <pm:border xmlns:pm="smNativeData" id="1691960665">
            <pm:line position="top" type="1" style="0" width="20" dist="20" width2="20" rgb="000000"/>
            <pm:line position="bottom" type="1" style="0" width="20" dist="20" width2="20" rgb="000000"/>
            <pm:line position="right" type="1" style="0" width="20" dist="20" width2="20" rgb="000000"/>
          </pm:border>
        </ext>
      </extLst>
    </border>
    <border>
      <left style="thin">
        <color rgb="FF000000"/>
      </left>
      <right style="thin">
        <color rgb="FF000000"/>
      </right>
      <top style="thin">
        <color rgb="FF000000"/>
      </top>
      <bottom style="none">
        <color rgb="FF000000"/>
      </bottom>
      <extLst>
        <ext uri="smNativeData">
          <pm:border xmlns:pm="smNativeData" id="1691960665">
            <pm:line position="top" type="1" style="0" width="20" dist="20" width2="20" rgb="000000"/>
            <pm:line position="left" type="1" style="0" width="20" dist="20" width2="20" rgb="000000"/>
            <pm:line position="right" type="1" style="0" width="20" dist="20" width2="20" rgb="000000"/>
          </pm:border>
        </ext>
      </extLst>
    </border>
    <border>
      <left style="thin">
        <color rgb="FF000000"/>
      </left>
      <right style="thin">
        <color rgb="FF000000"/>
      </right>
      <top style="none">
        <color rgb="FF000000"/>
      </top>
      <bottom style="thin">
        <color rgb="FF000000"/>
      </bottom>
      <extLst>
        <ext uri="smNativeData">
          <pm:border xmlns:pm="smNativeData" id="1691960665">
            <pm:line position="bottom" type="1" style="0" width="20" dist="20" width2="20" rgb="000000"/>
            <pm:line position="left" type="1" style="0" width="20" dist="20" width2="20" rgb="000000"/>
            <pm:line position="right" type="1" style="0" width="20" dist="20" width2="20" rgb="000000"/>
          </pm:border>
        </ext>
      </extLst>
    </border>
    <border>
      <left style="thin">
        <color rgb="FF000000"/>
      </left>
      <right style="thin">
        <color rgb="FF000000"/>
      </right>
      <top style="thin">
        <color rgb="FF000000"/>
      </top>
      <bottom style="thin">
        <color rgb="FF000000"/>
      </bottom>
      <extLst>
        <ext uri="smNativeData">
          <pm:border xmlns:pm="smNativeData" id="1691960665">
            <pm:line position="top" type="1" style="0" width="20" dist="20" width2="20" rgb="000000"/>
            <pm:line position="bottom" type="1" style="0" width="20" dist="20" width2="20" rgb="000000"/>
            <pm:line position="left" type="1" style="0" width="20" dist="20" width2="20" rgb="000000"/>
            <pm:line position="right" type="1" style="0" width="20" dist="20" width2="20" rgb="000000"/>
          </pm:border>
        </ext>
      </extLst>
    </border>
    <border>
      <left style="none">
        <color rgb="FF000000"/>
      </left>
      <right style="none">
        <color rgb="FF000000"/>
      </right>
      <top style="none">
        <color rgb="FF000000"/>
      </top>
      <bottom style="none">
        <color rgb="FF000000"/>
      </bottom>
      <extLst>
        <ext uri="smNativeData">
          <pm:border xmlns:pm="smNativeData" id="1691960665"/>
        </ext>
      </extLst>
    </border>
    <border>
      <left style="thin">
        <color rgb="FF000000"/>
      </left>
      <right style="none">
        <color rgb="FF000000"/>
      </right>
      <top style="thin">
        <color rgb="FF000000"/>
      </top>
      <bottom style="thin">
        <color rgb="FF000000"/>
      </bottom>
      <extLst>
        <ext uri="smNativeData">
          <pm:border xmlns:pm="smNativeData" id="1691960665">
            <pm:line position="top" type="1" style="0" width="20" dist="20" width2="20" rgb="000000"/>
            <pm:line position="bottom" type="1" style="0" width="20" dist="20" width2="20" rgb="000000"/>
            <pm:line position="left" type="1" style="0" width="20" dist="20" width2="20" rgb="000000"/>
          </pm:border>
        </ext>
      </extLst>
    </border>
    <border>
      <left style="none">
        <color rgb="FF000000"/>
      </left>
      <right style="none">
        <color rgb="FF000000"/>
      </right>
      <top style="thin">
        <color rgb="FF000000"/>
      </top>
      <bottom style="thin">
        <color rgb="FF000000"/>
      </bottom>
      <extLst>
        <ext uri="smNativeData">
          <pm:border xmlns:pm="smNativeData" id="1691960665">
            <pm:line position="top" type="1" style="0" width="20" dist="20" width2="20" rgb="000000"/>
            <pm:line position="bottom" type="1" style="0" width="20" dist="20" width2="20" rgb="000000"/>
          </pm:border>
        </ext>
      </extLst>
    </border>
    <border>
      <left style="none">
        <color rgb="FF000000"/>
      </left>
      <right style="thin">
        <color rgb="FF000000"/>
      </right>
      <top style="thin">
        <color rgb="FF000000"/>
      </top>
      <bottom style="thin">
        <color rgb="FF000000"/>
      </bottom>
      <extLst>
        <ext uri="smNativeData">
          <pm:border xmlns:pm="smNativeData" id="1691960665">
            <pm:line position="top" type="1" style="0" width="20" dist="20" width2="20" rgb="000000"/>
            <pm:line position="bottom" type="1" style="0" width="20" dist="20" width2="20" rgb="000000"/>
            <pm:line position="right" type="1" style="0" width="20" dist="20" width2="20" rgb="000000"/>
          </pm:border>
        </ext>
      </extLst>
    </border>
    <border>
      <left style="thin">
        <color rgb="FF000000"/>
      </left>
      <right style="none">
        <color rgb="FF000000"/>
      </right>
      <top style="thin">
        <color rgb="FF000000"/>
      </top>
      <bottom style="none">
        <color rgb="FF000000"/>
      </bottom>
      <extLst>
        <ext uri="smNativeData">
          <pm:border xmlns:pm="smNativeData" id="1691960665">
            <pm:line position="top" type="1" style="0" width="20" dist="20" width2="20" rgb="000000"/>
            <pm:line position="left" type="1" style="0" width="20" dist="20" width2="20" rgb="000000"/>
          </pm:border>
        </ext>
      </extLst>
    </border>
    <border>
      <left style="none">
        <color rgb="FF000000"/>
      </left>
      <right style="none">
        <color rgb="FF000000"/>
      </right>
      <top style="thin">
        <color rgb="FF000000"/>
      </top>
      <bottom style="none">
        <color rgb="FF000000"/>
      </bottom>
      <extLst>
        <ext uri="smNativeData">
          <pm:border xmlns:pm="smNativeData" id="1691960665">
            <pm:line position="top" type="1" style="0" width="20" dist="20" width2="20" rgb="000000"/>
          </pm:border>
        </ext>
      </extLst>
    </border>
    <border>
      <left style="none">
        <color rgb="FF000000"/>
      </left>
      <right style="thin">
        <color rgb="FF000000"/>
      </right>
      <top style="thin">
        <color rgb="FF000000"/>
      </top>
      <bottom style="none">
        <color rgb="FF000000"/>
      </bottom>
      <extLst>
        <ext uri="smNativeData">
          <pm:border xmlns:pm="smNativeData" id="1691960665">
            <pm:line position="top" type="1" style="0" width="20" dist="20" width2="20" rgb="000000"/>
            <pm:line position="right" type="1" style="0" width="20" dist="20" width2="20" rgb="000000"/>
          </pm:border>
        </ext>
      </extLst>
    </border>
    <border>
      <left style="none">
        <color rgb="FF000000"/>
      </left>
      <right style="none">
        <color rgb="FF000000"/>
      </right>
      <top style="none">
        <color rgb="FF000000"/>
      </top>
      <bottom style="none">
        <color rgb="FF000000"/>
      </bottom>
      <extLst>
        <ext uri="smNativeData">
          <pm:border xmlns:pm="smNativeData" id="1691960665"/>
        </ext>
      </extLst>
    </border>
  </borders>
  <cellStyleXfs count="1">
    <xf numFmtId="0" fontId="0" fillId="0" borderId="0" applyNumberFormat="1" applyFont="1" applyFill="1" applyBorder="1" applyAlignment="1" applyProtection="1"/>
  </cellStyleXfs>
  <cellXfs count="55">
    <xf numFmtId="0" fontId="0" fillId="0" borderId="0" xfId="0"/>
    <xf numFmtId="0" fontId="1" fillId="0" borderId="0" xfId="0" applyFont="1" applyAlignment="1">
      <alignment horizontal="center"/>
    </xf>
    <xf numFmtId="0" fontId="3" fillId="0" borderId="0" xfId="0" applyFont="1"/>
    <xf numFmtId="0" fontId="6" fillId="0" borderId="0" xfId="0" applyFont="1"/>
    <xf numFmtId="0" fontId="4"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7" fillId="0" borderId="1" xfId="0" applyFont="1" applyBorder="1" applyAlignment="1">
      <alignment horizontal="center"/>
    </xf>
    <xf numFmtId="164" fontId="8" fillId="0" borderId="1" xfId="0" applyNumberFormat="1" applyFont="1" applyBorder="1"/>
    <xf numFmtId="0" fontId="8" fillId="0" borderId="1" xfId="0" applyFont="1" applyBorder="1"/>
    <xf numFmtId="164" fontId="7" fillId="0" borderId="1" xfId="0" applyNumberFormat="1" applyFont="1" applyBorder="1"/>
    <xf numFmtId="0" fontId="7" fillId="0" borderId="2" xfId="0" applyFont="1" applyBorder="1"/>
    <xf numFmtId="0" fontId="7" fillId="0" borderId="3" xfId="0" applyFont="1" applyBorder="1"/>
    <xf numFmtId="0" fontId="7" fillId="0" borderId="4" xfId="0" applyFont="1" applyBorder="1"/>
    <xf numFmtId="0" fontId="7" fillId="0" borderId="1" xfId="0" applyFont="1" applyBorder="1"/>
    <xf numFmtId="0" fontId="8" fillId="0" borderId="0" xfId="0" applyFont="1"/>
    <xf numFmtId="0" fontId="7" fillId="0" borderId="0" xfId="0" applyFont="1"/>
    <xf numFmtId="164" fontId="8" fillId="0" borderId="5" xfId="0" applyNumberFormat="1" applyFont="1" applyBorder="1"/>
    <xf numFmtId="164" fontId="8" fillId="0" borderId="6" xfId="0" applyNumberFormat="1" applyFont="1" applyBorder="1"/>
    <xf numFmtId="0" fontId="10" fillId="0" borderId="0" xfId="0" applyFont="1"/>
    <xf numFmtId="0" fontId="7" fillId="8" borderId="7" xfId="0" applyFont="1" applyFill="1" applyBorder="1" applyAlignment="1">
      <alignment horizontal="center"/>
    </xf>
    <xf numFmtId="0" fontId="7" fillId="9" borderId="8" xfId="0" applyFont="1" applyFill="1"/>
    <xf numFmtId="0" fontId="8" fillId="9" borderId="8" xfId="0" applyFont="1" applyFill="1"/>
    <xf numFmtId="0" fontId="0" fillId="9" borderId="8" xfId="0" applyFill="1"/>
    <xf numFmtId="0" fontId="7" fillId="8" borderId="7" xfId="0" applyFont="1" applyFill="1" applyBorder="1"/>
    <xf numFmtId="164" fontId="8" fillId="8" borderId="7" xfId="0" applyNumberFormat="1" applyFont="1" applyFill="1" applyBorder="1"/>
    <xf numFmtId="164" fontId="7" fillId="8" borderId="7" xfId="0" applyNumberFormat="1" applyFont="1" applyFill="1" applyBorder="1"/>
    <xf numFmtId="0" fontId="8" fillId="0" borderId="2"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Border="1" applyAlignment="1">
      <alignment horizontal="left"/>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1" fillId="0" borderId="0" xfId="0" applyFont="1" applyAlignment="1">
      <alignment horizontal="center" vertical="center" wrapText="1"/>
    </xf>
    <xf numFmtId="0" fontId="11" fillId="0" borderId="0" xfId="0" applyFont="1" applyAlignment="1">
      <alignment horizontal="center" vertical="center"/>
    </xf>
    <xf numFmtId="0" fontId="7"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9" fillId="0" borderId="0" xfId="0" applyFont="1" applyAlignment="1">
      <alignment horizontal="center" vertical="center" wrapText="1"/>
    </xf>
    <xf numFmtId="0" fontId="5" fillId="0" borderId="0" xfId="0" applyFont="1" applyAlignment="1">
      <alignment horizontal="center" vertical="center"/>
    </xf>
    <xf numFmtId="0" fontId="7" fillId="10" borderId="9" xfId="0" applyFont="1" applyFill="1" applyBorder="1" applyAlignment="1">
      <alignment horizontal="left"/>
    </xf>
    <xf numFmtId="0" fontId="7" fillId="11" borderId="10" xfId="0" applyFont="1" applyFill="1" applyBorder="1" applyAlignment="1">
      <alignment horizontal="left"/>
    </xf>
    <xf numFmtId="0" fontId="7" fillId="12" borderId="11" xfId="0" applyFont="1" applyFill="1" applyBorder="1" applyAlignment="1">
      <alignment horizontal="left"/>
    </xf>
    <xf numFmtId="0" fontId="7" fillId="10" borderId="9" xfId="0" applyFont="1" applyFill="1" applyBorder="1" applyAlignment="1">
      <alignment horizontal="center" vertical="center" wrapText="1"/>
    </xf>
    <xf numFmtId="0" fontId="7" fillId="11" borderId="10" xfId="0" applyFont="1" applyFill="1" applyBorder="1" applyAlignment="1">
      <alignment horizontal="center" vertical="center"/>
    </xf>
    <xf numFmtId="0" fontId="7" fillId="12" borderId="11" xfId="0" applyFont="1" applyFill="1" applyBorder="1" applyAlignment="1">
      <alignment horizontal="center" vertical="center"/>
    </xf>
    <xf numFmtId="0" fontId="7" fillId="10" borderId="9" xfId="0" applyFont="1" applyFill="1" applyBorder="1"/>
    <xf numFmtId="0" fontId="7" fillId="11" borderId="10" xfId="0" applyFont="1" applyFill="1" applyBorder="1"/>
    <xf numFmtId="0" fontId="7" fillId="12" borderId="11" xfId="0" applyFont="1" applyFill="1" applyBorder="1"/>
    <xf numFmtId="0" fontId="7" fillId="0" borderId="12" xfId="0" applyFont="1" applyBorder="1" applyAlignment="1">
      <alignment horizontal="left"/>
    </xf>
    <xf numFmtId="0" fontId="7" fillId="0" borderId="13" xfId="0" applyFont="1" applyBorder="1" applyAlignment="1">
      <alignment horizontal="left"/>
    </xf>
    <xf numFmtId="0" fontId="7" fillId="0" borderId="14" xfId="0" applyFont="1" applyBorder="1" applyAlignment="1">
      <alignment horizontal="left"/>
    </xf>
  </cellXfs>
  <cellStyles count="1">
    <cellStyle name="Normal" xfId="0" builtinId="0" customBuiltin="1"/>
  </cellStyles>
  <tableStyles count="0"/>
  <extLst>
    <ext uri="smNativeData">
      <pm:charStyles xmlns:pm="smNativeData" id="1691960665" count="1">
        <pm:charStyle name="Normal" fontId="0" Id="1"/>
      </pm:charStyles>
      <pm:colors xmlns:pm="smNativeData" id="1691960665" count="1">
        <pm:color name="Farbe 24" rgb="D8D8D8"/>
      </pm:colors>
    </ext>
  </extLst>
</styleSheet>
</file>

<file path=xl/_rels/workbook.xml.rels><?xml version="1.0" encoding="UTF-8" standalone="yes" ?>
<Relationships xmlns="http://schemas.openxmlformats.org/package/2006/relationships"><Relationship Id="rId1" Type="http://schemas.openxmlformats.org/officeDocument/2006/relationships/theme" Target="theme/them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Arial"/>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B2:L73"/>
  <sheetViews>
    <sheetView tabSelected="1" view="normal" zoomScale="50" workbookViewId="0">
      <selection activeCell="B2" sqref="B2:K2"/>
    </sheetView>
  </sheetViews>
  <sheetFormatPr baseColWidth="10" defaultColWidth="10.612613" defaultRowHeight="13.45"/>
  <cols>
    <col min="2" max="2" width="50.747748" customWidth="1"/>
    <col min="4" max="4" width="48.378378" customWidth="1"/>
    <col min="5" max="10" width="17.621622" customWidth="1"/>
    <col min="11" max="11" width="17.621622" customWidth="1"/>
  </cols>
  <sheetData>
    <row r="2" spans="2:11" ht="147.25" customHeight="1">
      <c r="B2" s="36" t="s">
        <v>0</v>
      </c>
      <c r="C2" s="37"/>
      <c r="D2" s="37"/>
      <c r="E2" s="37"/>
      <c r="F2" s="37"/>
      <c r="G2" s="37"/>
      <c r="H2" s="37"/>
      <c r="I2" s="37"/>
      <c r="J2" s="37"/>
      <c r="K2" s="37"/>
    </row>
    <row r="3" spans="2:11" ht="26.50" customHeight="1">
      <c r="B3" s="41"/>
      <c r="C3" s="42"/>
      <c r="D3" s="42"/>
      <c r="E3" s="42"/>
      <c r="F3" s="42"/>
      <c r="G3" s="42"/>
      <c r="H3" s="42"/>
      <c r="I3" s="42"/>
      <c r="J3" s="42"/>
      <c r="K3" s="42"/>
    </row>
    <row r="6" spans="2:11">
      <c r="B6" s="16" t="s">
        <v>1</v>
      </c>
      <c r="C6" s="3"/>
      <c r="D6" s="2"/>
      <c r="E6" s="2"/>
      <c r="F6" s="2"/>
      <c r="G6" s="2"/>
      <c r="H6" s="2"/>
      <c r="I6" s="2"/>
      <c r="J6" s="2"/>
      <c r="K6" s="2"/>
    </row>
    <row r="7" spans="2:11">
      <c r="B7" s="3"/>
      <c r="C7" s="3"/>
      <c r="D7" s="2"/>
      <c r="E7" s="2"/>
      <c r="F7" s="2"/>
      <c r="G7" s="2"/>
      <c r="H7" s="2"/>
      <c r="I7" s="2"/>
      <c r="J7" s="2"/>
      <c r="K7" s="2"/>
    </row>
    <row r="8" spans="2:11">
      <c r="B8" s="19" t="s">
        <v>2</v>
      </c>
      <c r="C8" s="3"/>
      <c r="D8" s="2"/>
      <c r="E8" s="2"/>
      <c r="F8" s="2"/>
      <c r="G8" s="2"/>
      <c r="H8" s="2"/>
      <c r="I8" s="2"/>
      <c r="J8" s="2"/>
      <c r="K8" s="2"/>
    </row>
    <row r="9" spans="2:11">
      <c r="B9" s="19" t="s">
        <v>3</v>
      </c>
      <c r="C9" s="3"/>
      <c r="D9" s="2"/>
      <c r="E9" s="2"/>
      <c r="F9" s="2"/>
      <c r="G9" s="2"/>
      <c r="H9" s="2"/>
      <c r="I9" s="2"/>
      <c r="J9" s="2"/>
      <c r="K9" s="2"/>
    </row>
    <row r="10" spans="2:11">
      <c r="B10" s="3"/>
      <c r="C10" s="3"/>
      <c r="D10" s="2"/>
      <c r="E10" s="2"/>
      <c r="F10" s="2"/>
      <c r="G10" s="2"/>
      <c r="H10" s="2"/>
      <c r="I10" s="2"/>
      <c r="J10" s="2"/>
      <c r="K10" s="2"/>
    </row>
    <row r="11" spans="2:11" ht="73.90" customHeight="1">
      <c r="B11" s="38" t="s">
        <v>4</v>
      </c>
      <c r="C11" s="39"/>
      <c r="D11" s="39"/>
      <c r="E11" s="39"/>
      <c r="F11" s="39"/>
      <c r="G11" s="39"/>
      <c r="H11" s="39"/>
      <c r="I11" s="39"/>
      <c r="J11" s="39"/>
      <c r="K11" s="40"/>
    </row>
    <row r="12" spans="2:11">
      <c r="B12" s="4"/>
      <c r="C12" s="4"/>
      <c r="D12" s="5"/>
      <c r="E12" s="5"/>
      <c r="F12" s="5"/>
      <c r="G12" s="5"/>
      <c r="H12" s="5"/>
      <c r="I12" s="5"/>
      <c r="J12" s="5"/>
      <c r="K12" s="6"/>
    </row>
    <row r="13" spans="8:10">
      <c r="H13" s="1"/>
      <c r="I13" s="1"/>
      <c r="J13" s="1"/>
    </row>
    <row r="14" spans="2:11">
      <c r="B14" s="30" t="s">
        <v>5</v>
      </c>
      <c r="C14" s="31"/>
      <c r="D14" s="32"/>
      <c r="E14" s="7" t="s">
        <v>6</v>
      </c>
      <c r="F14" s="7" t="s">
        <v>7</v>
      </c>
      <c r="G14" s="7" t="s">
        <v>8</v>
      </c>
      <c r="H14" s="7" t="s">
        <v>9</v>
      </c>
      <c r="I14" s="7" t="s">
        <v>10</v>
      </c>
      <c r="J14" s="7" t="s">
        <v>11</v>
      </c>
      <c r="K14" s="7" t="s">
        <v>12</v>
      </c>
    </row>
    <row r="15" spans="2:11">
      <c r="B15" s="27" t="s">
        <v>13</v>
      </c>
      <c r="C15" s="28"/>
      <c r="D15" s="29"/>
      <c r="E15" s="8" t="n">
        <v>4186.97999999999956</v>
      </c>
      <c r="F15" s="8" t="n">
        <v>5092</v>
      </c>
      <c r="G15" s="8" t="n">
        <v>5652.17000000000007</v>
      </c>
      <c r="H15" s="8" t="n">
        <v>5652.17000000000007</v>
      </c>
      <c r="I15" s="8" t="n">
        <v>6251.51000000000022</v>
      </c>
      <c r="J15" s="8" t="n">
        <v>7050.44999999999982</v>
      </c>
      <c r="K15" s="8" t="n">
        <v>7846.84000000000015</v>
      </c>
    </row>
    <row r="16" spans="2:11">
      <c r="B16" s="27" t="s">
        <v>14</v>
      </c>
      <c r="C16" s="28"/>
      <c r="D16" s="29"/>
      <c r="E16" s="8" t="n">
        <v>152.680000000000007</v>
      </c>
      <c r="F16" s="8" t="n">
        <v>152.680000000000007</v>
      </c>
      <c r="G16" s="8" t="n">
        <v>152.680000000000007</v>
      </c>
      <c r="H16" s="8" t="n">
        <v>152.680000000000007</v>
      </c>
      <c r="I16" s="8" t="n">
        <v>152.680000000000007</v>
      </c>
      <c r="J16" s="8" t="n">
        <v>152.680000000000007</v>
      </c>
      <c r="K16" s="8" t="n">
        <v>152.680000000000007</v>
      </c>
    </row>
    <row r="17" spans="2:11">
      <c r="B17" s="27" t="s">
        <v>15</v>
      </c>
      <c r="C17" s="28"/>
      <c r="D17" s="29"/>
      <c r="E17" s="9"/>
      <c r="F17" s="8"/>
      <c r="G17" s="8" t="n">
        <v>229.939999999999998</v>
      </c>
      <c r="H17" s="10" t="n">
        <v>103.200000000000003</v>
      </c>
      <c r="I17" s="8" t="n">
        <v>229.939999999999998</v>
      </c>
      <c r="J17" s="8" t="n">
        <v>229.939999999999998</v>
      </c>
      <c r="K17" s="9"/>
    </row>
    <row r="18" spans="2:11">
      <c r="B18" s="30" t="s">
        <v>16</v>
      </c>
      <c r="C18" s="31"/>
      <c r="D18" s="32"/>
      <c r="E18" s="10">
        <f>E15</f>
        <v>4186.97999999999956</v>
      </c>
      <c r="F18" s="10">
        <f>F15</f>
        <v>5092</v>
      </c>
      <c r="G18" s="10">
        <f>G15</f>
        <v>5652.17000000000007</v>
      </c>
      <c r="H18" s="10">
        <f>H15+H17</f>
        <v>5755.36999999999989</v>
      </c>
      <c r="I18" s="10">
        <f>I15</f>
        <v>6251.51000000000022</v>
      </c>
      <c r="J18" s="10">
        <f>J15</f>
        <v>7050.44999999999982</v>
      </c>
      <c r="K18" s="10">
        <f>K15</f>
        <v>7846.84000000000015</v>
      </c>
    </row>
    <row r="19" spans="2:11">
      <c r="B19" s="30" t="s">
        <v>17</v>
      </c>
      <c r="C19" s="31"/>
      <c r="D19" s="32"/>
      <c r="E19" s="10">
        <f>E15+E16+E17</f>
        <v>4339.65999999999985</v>
      </c>
      <c r="F19" s="10">
        <f>F15+F16</f>
        <v>5244.68000000000029</v>
      </c>
      <c r="G19" s="10">
        <f>G15+G16</f>
        <v>5804.85000000000036</v>
      </c>
      <c r="H19" s="10">
        <f>H15+H16+H17</f>
        <v>5908.05000000000018</v>
      </c>
      <c r="I19" s="10">
        <f>I15+I16</f>
        <v>6404.1899999999996</v>
      </c>
      <c r="J19" s="10">
        <f>J15+J16</f>
        <v>7203.13000000000011</v>
      </c>
      <c r="K19" s="10">
        <f>K15+K16</f>
        <v>7999.52000000000044</v>
      </c>
    </row>
    <row r="20" spans="2:11">
      <c r="B20" s="33"/>
      <c r="C20" s="34"/>
      <c r="D20" s="35"/>
      <c r="E20" s="9"/>
      <c r="F20" s="9"/>
      <c r="G20" s="9"/>
      <c r="H20" s="8"/>
      <c r="I20" s="8"/>
      <c r="J20" s="8"/>
      <c r="K20" s="9"/>
    </row>
    <row r="21" spans="2:11">
      <c r="B21" s="30" t="s">
        <v>18</v>
      </c>
      <c r="C21" s="31"/>
      <c r="D21" s="32"/>
      <c r="E21" s="10">
        <f>E15*0.99349</f>
        <v>4159.72276020000027</v>
      </c>
      <c r="F21" s="10">
        <f>F15*0.99349</f>
        <v>5058.85108000000037</v>
      </c>
      <c r="G21" s="10">
        <f>G15*0.99349</f>
        <v>5615.37437330000012</v>
      </c>
      <c r="H21" s="10">
        <f>(H15+H17)*0.99349</f>
        <v>5717.90254129999994</v>
      </c>
      <c r="I21" s="10">
        <f>I15*0.99349</f>
        <v>6210.8126699000004</v>
      </c>
      <c r="J21" s="10">
        <f>J15*0.99349</f>
        <v>7004.5515704999998</v>
      </c>
      <c r="K21" s="10">
        <f>K15*0.99349</f>
        <v>7795.75707160000002</v>
      </c>
    </row>
    <row r="22" spans="2:11">
      <c r="B22" s="30" t="s">
        <v>19</v>
      </c>
      <c r="C22" s="31"/>
      <c r="D22" s="32"/>
      <c r="E22" s="10">
        <f>E19*0.99349</f>
        <v>4311.40881340000033</v>
      </c>
      <c r="F22" s="10">
        <f>F19*0.99349</f>
        <v>5210.53713320000043</v>
      </c>
      <c r="G22" s="10">
        <f>G19*0.99349</f>
        <v>5767.06042650000018</v>
      </c>
      <c r="H22" s="10">
        <f>H19*0.99349</f>
        <v>5869.5885945</v>
      </c>
      <c r="I22" s="10">
        <f>I19*0.99349</f>
        <v>6362.49872309999955</v>
      </c>
      <c r="J22" s="10">
        <f>J19*0.99349</f>
        <v>7156.23762369999986</v>
      </c>
      <c r="K22" s="10">
        <f>K19*0.99349</f>
        <v>7947.44312480000008</v>
      </c>
    </row>
    <row r="23" spans="2:11">
      <c r="B23" s="11" t="s">
        <v>20</v>
      </c>
      <c r="C23" s="12"/>
      <c r="D23" s="13"/>
      <c r="E23" s="10">
        <f>E21*0.7175</f>
        <v>2984.6010804435</v>
      </c>
      <c r="F23" s="10">
        <f>F21*0.7175</f>
        <v>3629.72564990000001</v>
      </c>
      <c r="G23" s="10">
        <f>G21*0.7175</f>
        <v>4029.03111284275019</v>
      </c>
      <c r="H23" s="10">
        <f>H21*0.7175</f>
        <v>4102.59507338275034</v>
      </c>
      <c r="I23" s="10">
        <f>I21*0.7175</f>
        <v>4456.25809065325029</v>
      </c>
      <c r="J23" s="10">
        <f>J21*0.7175</f>
        <v>5025.76575183375007</v>
      </c>
      <c r="K23" s="10">
        <f>K21*0.7175</f>
        <v>5593.45569887300007</v>
      </c>
    </row>
    <row r="24" spans="2:11">
      <c r="B24" s="11" t="s">
        <v>21</v>
      </c>
      <c r="C24" s="12"/>
      <c r="D24" s="13"/>
      <c r="E24" s="10">
        <f>E22*0.7175</f>
        <v>3093.4358236144999</v>
      </c>
      <c r="F24" s="10">
        <f>F22*0.7175</f>
        <v>3738.56039307099991</v>
      </c>
      <c r="G24" s="10">
        <f>G22*0.7175</f>
        <v>4137.86585601375009</v>
      </c>
      <c r="H24" s="10">
        <f>H22*0.7175</f>
        <v>4211.42981655375024</v>
      </c>
      <c r="I24" s="10">
        <f>I22*0.7175</f>
        <v>4565.09283382425019</v>
      </c>
      <c r="J24" s="10">
        <f>J22*0.7175</f>
        <v>5134.60049500474997</v>
      </c>
      <c r="K24" s="10">
        <f>K22*0.7175</f>
        <v>5702.29044204399997</v>
      </c>
    </row>
    <row r="25" spans="2:11">
      <c r="B25" s="33"/>
      <c r="C25" s="34"/>
      <c r="D25" s="35"/>
      <c r="E25" s="9"/>
      <c r="F25" s="9"/>
      <c r="G25" s="9"/>
      <c r="H25" s="9"/>
      <c r="I25" s="9"/>
      <c r="J25" s="9"/>
      <c r="K25" s="9"/>
    </row>
    <row r="26" spans="2:11">
      <c r="B26" s="30" t="s">
        <v>22</v>
      </c>
      <c r="C26" s="31"/>
      <c r="D26" s="32"/>
      <c r="E26" s="14"/>
      <c r="F26" s="9"/>
      <c r="G26" s="9"/>
      <c r="H26" s="9"/>
      <c r="I26" s="9"/>
      <c r="J26" s="9"/>
      <c r="K26" s="9"/>
    </row>
    <row r="27" spans="2:11">
      <c r="B27" s="27" t="s">
        <v>23</v>
      </c>
      <c r="C27" s="28"/>
      <c r="D27" s="29"/>
      <c r="E27" s="8">
        <f>E21*0.0179375</f>
        <v>74.6150270110875056</v>
      </c>
      <c r="F27" s="8">
        <f>F21*0.0179375</f>
        <v>90.7431412475000059</v>
      </c>
      <c r="G27" s="8">
        <f>G21*0.0179375</f>
        <v>100.725777821069002</v>
      </c>
      <c r="H27" s="8">
        <f>H21*0.0179375</f>
        <v>102.564876834569006</v>
      </c>
      <c r="I27" s="8">
        <f>I21*0.0179375</f>
        <v>111.406452266331002</v>
      </c>
      <c r="J27" s="8">
        <f>J21*0.0179375</f>
        <v>125.644143795844002</v>
      </c>
      <c r="K27" s="8">
        <f>K21*0.0179375</f>
        <v>139.836392471825008</v>
      </c>
    </row>
    <row r="28" spans="2:11">
      <c r="B28" s="27" t="s">
        <v>24</v>
      </c>
      <c r="C28" s="28"/>
      <c r="D28" s="29"/>
      <c r="E28" s="8">
        <f>E21*0.0179375/25.5*13</f>
        <v>38.0390333782014025</v>
      </c>
      <c r="F28" s="8">
        <f>F21*0.0179375/25.5*13</f>
        <v>46.2612092634313967</v>
      </c>
      <c r="G28" s="8">
        <f>G21*0.0179375/25.5*13</f>
        <v>51.3503965362313011</v>
      </c>
      <c r="H28" s="8">
        <f>H21*0.0179375/25.5*13</f>
        <v>52.2879764254666028</v>
      </c>
      <c r="I28" s="8">
        <f>I21*0.0179375/25.5*13</f>
        <v>56.7954462534236981</v>
      </c>
      <c r="J28" s="8">
        <f>J21*0.0179375/25.5*13</f>
        <v>64.0538772292538994</v>
      </c>
      <c r="K28" s="8">
        <f>K21*0.0179375/25.5*13</f>
        <v>71.2891412601461951</v>
      </c>
    </row>
    <row r="29" spans="2:11">
      <c r="B29" s="27" t="s">
        <v>25</v>
      </c>
      <c r="C29" s="28"/>
      <c r="D29" s="29"/>
      <c r="E29" s="8">
        <f>E21*0.0179375/28*14</f>
        <v>37.3075135055438025</v>
      </c>
      <c r="F29" s="8">
        <f>F21*0.0179375/28*14</f>
        <v>45.3715706237500029</v>
      </c>
      <c r="G29" s="8">
        <f>G21*0.0179375/28*14</f>
        <v>50.362888910534501</v>
      </c>
      <c r="H29" s="8">
        <f>H21*0.0179375/28*14</f>
        <v>51.2824384172845029</v>
      </c>
      <c r="I29" s="8">
        <f>I21*0.0179375/28*14</f>
        <v>55.7032261331655008</v>
      </c>
      <c r="J29" s="8">
        <f>J21*0.0179375/28*14</f>
        <v>62.822071897922001</v>
      </c>
      <c r="K29" s="8">
        <f>K21*0.0179375/28*14</f>
        <v>69.9181962359125038</v>
      </c>
    </row>
    <row r="30" spans="2:11">
      <c r="B30" s="27" t="s">
        <v>26</v>
      </c>
      <c r="C30" s="28"/>
      <c r="D30" s="29"/>
      <c r="E30" s="8">
        <f>E21*0.0179375/25.5</f>
        <v>2.92607949063087993</v>
      </c>
      <c r="F30" s="8">
        <f>F21*0.0179375/25.5</f>
        <v>3.55855455872548987</v>
      </c>
      <c r="G30" s="8">
        <f>G21*0.0179375/25.5</f>
        <v>3.95003050278701995</v>
      </c>
      <c r="H30" s="8">
        <f>H21*0.0179375/25.5</f>
        <v>4.02215203272819988</v>
      </c>
      <c r="I30" s="8">
        <f>I21*0.0179375/25.5</f>
        <v>4.36888048103258964</v>
      </c>
      <c r="J30" s="8">
        <f>J21*0.0179375/25.5</f>
        <v>4.92722132532721968</v>
      </c>
      <c r="K30" s="8">
        <f>K21*0.0179375/25.5</f>
        <v>5.48378009693431956</v>
      </c>
    </row>
    <row r="31" spans="2:11">
      <c r="B31" s="27" t="s">
        <v>27</v>
      </c>
      <c r="C31" s="28"/>
      <c r="D31" s="29"/>
      <c r="E31" s="8">
        <f>E21*0.0179375/28</f>
        <v>2.66482239325313008</v>
      </c>
      <c r="F31" s="8">
        <f>F21*0.0179375/28</f>
        <v>3.24082647312499983</v>
      </c>
      <c r="G31" s="8">
        <f>G21*0.0179375/28</f>
        <v>3.59734920789531998</v>
      </c>
      <c r="H31" s="8">
        <f>H21*0.0179375/28</f>
        <v>3.6630313155203198</v>
      </c>
      <c r="I31" s="8">
        <f>I21*0.0179375/28</f>
        <v>3.97880186665467974</v>
      </c>
      <c r="J31" s="8">
        <f>J21*0.0179375/28</f>
        <v>4.48729084985157023</v>
      </c>
      <c r="K31" s="8">
        <f>K21*0.0179375/28</f>
        <v>4.99415687399374963</v>
      </c>
    </row>
    <row r="32" spans="2:11">
      <c r="B32" s="15"/>
      <c r="C32" s="15"/>
      <c r="D32" s="15"/>
      <c r="E32" s="15"/>
      <c r="F32" s="15"/>
      <c r="G32" s="15"/>
      <c r="H32" s="15"/>
      <c r="I32" s="15"/>
      <c r="J32" s="15"/>
      <c r="K32" s="15"/>
    </row>
    <row r="33" spans="2:11">
      <c r="B33" s="33"/>
      <c r="C33" s="34"/>
      <c r="D33" s="35"/>
      <c r="E33" s="9"/>
      <c r="F33" s="9"/>
      <c r="G33" s="9"/>
      <c r="H33" s="9"/>
      <c r="I33" s="9"/>
      <c r="J33" s="9"/>
      <c r="K33" s="9"/>
    </row>
    <row r="34" spans="2:11">
      <c r="B34" s="30" t="s">
        <v>28</v>
      </c>
      <c r="C34" s="31"/>
      <c r="D34" s="32"/>
      <c r="E34" s="14"/>
      <c r="F34" s="9"/>
      <c r="G34" s="9"/>
      <c r="H34" s="9"/>
      <c r="I34" s="9"/>
      <c r="J34" s="9"/>
      <c r="K34" s="9"/>
    </row>
    <row r="35" spans="2:11">
      <c r="B35" s="27" t="s">
        <v>23</v>
      </c>
      <c r="C35" s="28"/>
      <c r="D35" s="29"/>
      <c r="E35" s="8">
        <f>E21*0.0095667</f>
        <v>39.794819730005301</v>
      </c>
      <c r="F35" s="8">
        <f>F21*0.0095667</f>
        <v>48.396510627036001</v>
      </c>
      <c r="G35" s="8">
        <f>G21*0.0095667</f>
        <v>53.720602017049103</v>
      </c>
      <c r="H35" s="8">
        <f>H21*0.0095667</f>
        <v>54.7014582418547022</v>
      </c>
      <c r="I35" s="8">
        <f>I21*0.0095667</f>
        <v>59.4169815691322967</v>
      </c>
      <c r="J35" s="8">
        <f>J21*0.0095667</f>
        <v>67.0104435095023945</v>
      </c>
      <c r="K35" s="8">
        <f>K21*0.0095667</f>
        <v>74.5796691768756972</v>
      </c>
    </row>
    <row r="36" spans="2:11">
      <c r="B36" s="27" t="s">
        <v>24</v>
      </c>
      <c r="C36" s="28"/>
      <c r="D36" s="29"/>
      <c r="E36" s="8">
        <f>E21*0.0095667/25.5*13</f>
        <v>20.2875551564732994</v>
      </c>
      <c r="F36" s="8">
        <f>F21*0.0095667/25.5*13</f>
        <v>24.6727309079007</v>
      </c>
      <c r="G36" s="8">
        <f>G21*0.0095667/25.5*13</f>
        <v>27.3869735773191998</v>
      </c>
      <c r="H36" s="8">
        <f>H21*0.0095667/25.5*13</f>
        <v>27.8870179272200005</v>
      </c>
      <c r="I36" s="8">
        <f>I21*0.0095667/25.5*13</f>
        <v>30.2910102117145001</v>
      </c>
      <c r="J36" s="8">
        <f>J21*0.0095667/25.5*13</f>
        <v>34.1621868871973007</v>
      </c>
      <c r="K36" s="8">
        <f>K21*0.0095667/25.5*13</f>
        <v>38.0210078156622018</v>
      </c>
    </row>
    <row r="37" spans="2:11">
      <c r="B37" s="27" t="s">
        <v>25</v>
      </c>
      <c r="C37" s="28"/>
      <c r="D37" s="29"/>
      <c r="E37" s="8">
        <f>E21*0.0095667/28*14</f>
        <v>19.8974098650026008</v>
      </c>
      <c r="F37" s="8">
        <f>F21*0.0095667/28*14</f>
        <v>24.1982553135180005</v>
      </c>
      <c r="G37" s="8">
        <f>G21*0.0095667/28*14</f>
        <v>26.8603010085246012</v>
      </c>
      <c r="H37" s="8">
        <f>H21*0.0095667/28*14</f>
        <v>27.3507291209274008</v>
      </c>
      <c r="I37" s="8">
        <f>I21*0.0095667/28*14</f>
        <v>29.7084907845662016</v>
      </c>
      <c r="J37" s="8">
        <f>J21*0.0095667/28*14</f>
        <v>33.5052217547511972</v>
      </c>
      <c r="K37" s="8">
        <f>K21*0.0095667/28*14</f>
        <v>37.2898345884378983</v>
      </c>
    </row>
    <row r="38" spans="2:11">
      <c r="B38" s="27" t="s">
        <v>26</v>
      </c>
      <c r="C38" s="28"/>
      <c r="D38" s="29"/>
      <c r="E38" s="8">
        <f>E21*0.0095667/25.5</f>
        <v>1.56058116588255995</v>
      </c>
      <c r="F38" s="8">
        <f>F21*0.0095667/25.5</f>
        <v>1.89790237753081996</v>
      </c>
      <c r="G38" s="8">
        <f>G21*0.0095667/25.5</f>
        <v>2.10669027517840002</v>
      </c>
      <c r="H38" s="8">
        <f>H21*0.0095667/25.5</f>
        <v>2.14515522517076995</v>
      </c>
      <c r="I38" s="8">
        <f>I21*0.0095667/25.5</f>
        <v>2.33007770859342012</v>
      </c>
      <c r="J38" s="8">
        <f>J21*0.0095667/25.5</f>
        <v>2.6278605297844102</v>
      </c>
      <c r="K38" s="8">
        <f>K21*0.0095667/25.5</f>
        <v>2.92469290889708979</v>
      </c>
    </row>
    <row r="39" spans="2:11">
      <c r="B39" s="27" t="s">
        <v>27</v>
      </c>
      <c r="C39" s="28"/>
      <c r="D39" s="29"/>
      <c r="E39" s="8">
        <f>E21*0.0095667/28</f>
        <v>1.42124356178590006</v>
      </c>
      <c r="F39" s="8">
        <f>F21*0.0095667/28</f>
        <v>1.72844680810843006</v>
      </c>
      <c r="G39" s="8">
        <f>G21*0.0095667/28</f>
        <v>1.91859292918033013</v>
      </c>
      <c r="H39" s="8">
        <f>H21*0.0095667/28</f>
        <v>1.95362350863767009</v>
      </c>
      <c r="I39" s="8">
        <f>I21*0.0095667/28</f>
        <v>2.12203505604044018</v>
      </c>
      <c r="J39" s="8">
        <f>J21*0.0095667/28</f>
        <v>2.39323012533936996</v>
      </c>
      <c r="K39" s="8">
        <f>K21*0.0095667/28</f>
        <v>2.66355961345984982</v>
      </c>
    </row>
    <row r="40" spans="2:11">
      <c r="B40" s="15"/>
      <c r="C40" s="15"/>
      <c r="D40" s="15"/>
      <c r="E40" s="15"/>
      <c r="F40" s="15"/>
      <c r="G40" s="15"/>
      <c r="H40" s="15"/>
      <c r="I40" s="15"/>
      <c r="J40" s="15"/>
      <c r="K40" s="15"/>
    </row>
    <row r="41" spans="2:12">
      <c r="B41" s="21" t="s">
        <v>29</v>
      </c>
      <c r="C41" s="22"/>
      <c r="D41" s="22"/>
      <c r="E41" s="22"/>
      <c r="F41" s="22"/>
      <c r="G41" s="22"/>
      <c r="H41" s="22"/>
      <c r="I41" s="22"/>
      <c r="J41" s="22"/>
      <c r="K41" s="22"/>
      <c r="L41" s="23"/>
    </row>
    <row r="42" spans="2:12">
      <c r="B42" s="21"/>
      <c r="C42" s="22"/>
      <c r="D42" s="22"/>
      <c r="E42" s="22"/>
      <c r="F42" s="22"/>
      <c r="G42" s="22"/>
      <c r="H42" s="22"/>
      <c r="I42" s="22"/>
      <c r="J42" s="22"/>
      <c r="K42" s="22"/>
      <c r="L42" s="23"/>
    </row>
    <row r="43" spans="2:12">
      <c r="B43" s="24" t="s">
        <v>30</v>
      </c>
      <c r="C43" s="7" t="n">
        <v>0</v>
      </c>
      <c r="D43" s="21" t="s">
        <v>31</v>
      </c>
      <c r="E43" s="22"/>
      <c r="F43" s="22"/>
      <c r="G43" s="22"/>
      <c r="H43" s="22"/>
      <c r="I43" s="22"/>
      <c r="J43" s="22"/>
      <c r="K43" s="22"/>
      <c r="L43" s="23"/>
    </row>
    <row r="44" spans="2:12">
      <c r="B44" s="24" t="s">
        <v>32</v>
      </c>
      <c r="C44" s="7" t="n">
        <v>0</v>
      </c>
      <c r="D44" s="21" t="s">
        <v>33</v>
      </c>
      <c r="E44" s="22"/>
      <c r="F44" s="22"/>
      <c r="G44" s="22"/>
      <c r="H44" s="22"/>
      <c r="I44" s="22"/>
      <c r="J44" s="22"/>
      <c r="K44" s="22"/>
      <c r="L44" s="23"/>
    </row>
    <row r="45" spans="2:12">
      <c r="B45" s="24" t="s">
        <v>34</v>
      </c>
      <c r="C45" s="7" t="n">
        <v>25.5</v>
      </c>
      <c r="D45" s="21" t="s">
        <v>35</v>
      </c>
      <c r="E45" s="22"/>
      <c r="F45" s="22"/>
      <c r="G45" s="22"/>
      <c r="H45" s="22"/>
      <c r="I45" s="22"/>
      <c r="J45" s="22"/>
      <c r="K45" s="22"/>
      <c r="L45" s="23"/>
    </row>
    <row r="46" spans="2:12">
      <c r="B46" s="24" t="s">
        <v>36</v>
      </c>
      <c r="C46" s="7" t="n">
        <v>1</v>
      </c>
      <c r="D46" s="21" t="s">
        <v>37</v>
      </c>
      <c r="E46" s="22"/>
      <c r="F46" s="22"/>
      <c r="G46" s="22"/>
      <c r="H46" s="22"/>
      <c r="I46" s="22"/>
      <c r="J46" s="22"/>
      <c r="K46" s="22"/>
      <c r="L46" s="23"/>
    </row>
    <row r="47" spans="2:12">
      <c r="B47" s="24" t="s">
        <v>38</v>
      </c>
      <c r="C47" s="7" t="n">
        <v>3</v>
      </c>
      <c r="D47" s="21" t="s">
        <v>39</v>
      </c>
      <c r="E47" s="22"/>
      <c r="F47" s="22"/>
      <c r="G47" s="22"/>
      <c r="H47" s="22"/>
      <c r="I47" s="22"/>
      <c r="J47" s="22"/>
      <c r="K47" s="22"/>
      <c r="L47" s="23"/>
    </row>
    <row r="48" spans="2:12">
      <c r="B48" s="22"/>
      <c r="C48" s="22"/>
      <c r="D48" s="22"/>
      <c r="E48" s="22"/>
      <c r="F48" s="22"/>
      <c r="G48" s="22"/>
      <c r="H48" s="22"/>
      <c r="I48" s="22"/>
      <c r="J48" s="22"/>
      <c r="K48" s="22"/>
      <c r="L48" s="23"/>
    </row>
    <row r="49" spans="2:12">
      <c r="B49" s="43" t="s">
        <v>5</v>
      </c>
      <c r="C49" s="44"/>
      <c r="D49" s="45"/>
      <c r="E49" s="20" t="s">
        <v>6</v>
      </c>
      <c r="F49" s="20" t="s">
        <v>7</v>
      </c>
      <c r="G49" s="20" t="s">
        <v>8</v>
      </c>
      <c r="H49" s="20" t="s">
        <v>9</v>
      </c>
      <c r="I49" s="20" t="s">
        <v>10</v>
      </c>
      <c r="J49" s="20" t="s">
        <v>11</v>
      </c>
      <c r="K49" s="20" t="s">
        <v>12</v>
      </c>
      <c r="L49" s="23"/>
    </row>
    <row r="50" spans="2:12">
      <c r="B50" s="43" t="s">
        <v>40</v>
      </c>
      <c r="C50" s="44"/>
      <c r="D50" s="45"/>
      <c r="E50" s="25">
        <f>(E21+$C44*E17+$C43*E16)*0.0179375*$C46*$C47/$C45</f>
        <v>8.7782384718926707</v>
      </c>
      <c r="F50" s="25">
        <f>(F21+$C44*F17+$C43*F16)*0.0179375*$C46*$C47/$C45</f>
        <v>10.6756636761764998</v>
      </c>
      <c r="G50" s="25">
        <f>(G21+$C44*G17+$C43*G16)*0.0179375*$C46*$C47/$C45</f>
        <v>11.8500915083610998</v>
      </c>
      <c r="H50" s="25">
        <f>(H21+$C43*H16)*0.0179375*$C46*$C47/$C45</f>
        <v>12.0664560981846005</v>
      </c>
      <c r="I50" s="25">
        <f>(I21+$C44*I17+$C43*I16)*0.0179375*$C46*$C47/$C45</f>
        <v>13.1066414430978</v>
      </c>
      <c r="J50" s="25">
        <f>(J21+$C44*J17+$C43*J16)*0.0179375*$C46*$C47/$C45</f>
        <v>14.7816639759815995</v>
      </c>
      <c r="K50" s="25">
        <f>(K21+$C44*K17+$C43*K16)*0.0179375*$C46*$C47/$C45</f>
        <v>16.4513402908029001</v>
      </c>
      <c r="L50" s="23"/>
    </row>
    <row r="51" spans="2:12">
      <c r="B51" s="49" t="s">
        <v>41</v>
      </c>
      <c r="C51" s="50"/>
      <c r="D51" s="51"/>
      <c r="E51" s="25">
        <f>(E21+$C44*E17+$C43*E16)*0.0095667*$C46*$C47/$C45</f>
        <v>4.68174349764769016</v>
      </c>
      <c r="F51" s="25">
        <f>(F21+$C44*F17+$C43*F16)*0.0095667*$C46*$C47/$C45</f>
        <v>5.69370713259247019</v>
      </c>
      <c r="G51" s="25">
        <f>(G21+$C44*G17+$C43*G16)*0.0095667*$C46*$C47/$C45</f>
        <v>6.32007082553518007</v>
      </c>
      <c r="H51" s="25">
        <f>(H21+$C43*H16)*0.0095667*$C46*$C47/$C45</f>
        <v>6.43546567551231963</v>
      </c>
      <c r="I51" s="25">
        <f>(I21+$C44*I17+$C43*I16)*0.0095667*$C46*$C47/$C45</f>
        <v>6.99023312578028033</v>
      </c>
      <c r="J51" s="25">
        <f>(J21+$C44*J17+$C43*J16)*0.0095667*$C46*$C47/$C45</f>
        <v>7.88358158935321995</v>
      </c>
      <c r="K51" s="25">
        <f>(K21+$C44*K17+$C43*K16)*0.0095667*$C46*$C47/$C45</f>
        <v>8.77407872669125943</v>
      </c>
      <c r="L51" s="23"/>
    </row>
    <row r="52" spans="2:12">
      <c r="B52" s="43" t="s">
        <v>42</v>
      </c>
      <c r="C52" s="44"/>
      <c r="D52" s="45"/>
      <c r="E52" s="26">
        <f>(E15+$C44*E17+$C43*E16)*1/$C45</f>
        <v>164.195294117646995</v>
      </c>
      <c r="F52" s="26">
        <f>(F15+$C44*F17+$C43*F16)*1/$C45</f>
        <v>199.686274509804008</v>
      </c>
      <c r="G52" s="26">
        <f>(G15+$C44*G17+$C43*G16)*1/$C45</f>
        <v>221.653725490195995</v>
      </c>
      <c r="H52" s="26">
        <f>(H15+$C44*H17+$C43*H16)*1/$C45</f>
        <v>221.653725490195995</v>
      </c>
      <c r="I52" s="26">
        <f>(I15+$C44*I17+$C43*I16)*1/$C45</f>
        <v>245.157254901961011</v>
      </c>
      <c r="J52" s="26">
        <f>(J15+$C44*J17+$C43*J16)*1/$C45</f>
        <v>276.488235294117999</v>
      </c>
      <c r="K52" s="26">
        <f>(K15+$C44*K17+$C43*K16)*1/$C45</f>
        <v>307.719215686274993</v>
      </c>
      <c r="L52" s="23"/>
    </row>
    <row r="53" spans="2:12">
      <c r="B53" s="22"/>
      <c r="C53" s="22"/>
      <c r="D53" s="22"/>
      <c r="E53" s="22"/>
      <c r="F53" s="22"/>
      <c r="G53" s="22"/>
      <c r="H53" s="22"/>
      <c r="I53" s="22"/>
      <c r="J53" s="22"/>
      <c r="K53" s="22"/>
      <c r="L53" s="23"/>
    </row>
    <row r="54" spans="2:12">
      <c r="B54" s="21" t="s">
        <v>43</v>
      </c>
      <c r="C54" s="22"/>
      <c r="D54" s="22"/>
      <c r="E54" s="22"/>
      <c r="F54" s="22"/>
      <c r="G54" s="22"/>
      <c r="H54" s="22"/>
      <c r="I54" s="22"/>
      <c r="J54" s="22"/>
      <c r="K54" s="22"/>
      <c r="L54" s="23"/>
    </row>
    <row r="55" spans="2:12" ht="10.40" customHeight="1">
      <c r="B55" s="22"/>
      <c r="C55" s="22"/>
      <c r="D55" s="22"/>
      <c r="E55" s="22"/>
      <c r="F55" s="22"/>
      <c r="G55" s="22"/>
      <c r="H55" s="22"/>
      <c r="I55" s="22"/>
      <c r="J55" s="22"/>
      <c r="K55" s="22"/>
      <c r="L55" s="23"/>
    </row>
    <row r="56" spans="2:12" ht="94.10" customHeight="1">
      <c r="B56" s="46" t="s">
        <v>44</v>
      </c>
      <c r="C56" s="47"/>
      <c r="D56" s="47"/>
      <c r="E56" s="47"/>
      <c r="F56" s="47"/>
      <c r="G56" s="47"/>
      <c r="H56" s="47"/>
      <c r="I56" s="47"/>
      <c r="J56" s="47"/>
      <c r="K56" s="48"/>
      <c r="L56" s="23"/>
    </row>
    <row r="57" spans="2:11">
      <c r="B57" s="15"/>
      <c r="C57" s="15"/>
      <c r="D57" s="15"/>
      <c r="E57" s="15"/>
      <c r="F57" s="15"/>
      <c r="G57" s="15"/>
      <c r="H57" s="15"/>
      <c r="I57" s="15"/>
      <c r="J57" s="15"/>
      <c r="K57" s="15"/>
    </row>
    <row r="58" spans="2:11">
      <c r="B58" s="16" t="s">
        <v>45</v>
      </c>
      <c r="C58" s="15"/>
      <c r="D58" s="15"/>
      <c r="E58" s="15"/>
      <c r="F58" s="15"/>
      <c r="G58" s="15"/>
      <c r="H58" s="15"/>
      <c r="I58" s="15"/>
      <c r="J58" s="15"/>
      <c r="K58" s="15"/>
    </row>
    <row r="59" spans="2:11">
      <c r="B59" s="16"/>
      <c r="C59" s="15"/>
      <c r="D59" s="15"/>
      <c r="E59" s="15"/>
      <c r="F59" s="15"/>
      <c r="G59" s="15"/>
      <c r="H59" s="15"/>
      <c r="I59" s="15"/>
      <c r="J59" s="15"/>
      <c r="K59" s="15"/>
    </row>
    <row r="60" spans="2:11">
      <c r="B60" s="30" t="s">
        <v>5</v>
      </c>
      <c r="C60" s="31"/>
      <c r="D60" s="32"/>
      <c r="E60" s="7" t="s">
        <v>6</v>
      </c>
      <c r="F60" s="7" t="s">
        <v>7</v>
      </c>
      <c r="G60" s="7" t="s">
        <v>8</v>
      </c>
      <c r="H60" s="7" t="s">
        <v>9</v>
      </c>
      <c r="I60" s="7" t="s">
        <v>10</v>
      </c>
      <c r="J60" s="7" t="s">
        <v>11</v>
      </c>
      <c r="K60" s="7" t="s">
        <v>12</v>
      </c>
    </row>
    <row r="61" spans="2:11">
      <c r="B61" s="27" t="s">
        <v>13</v>
      </c>
      <c r="C61" s="28"/>
      <c r="D61" s="29"/>
      <c r="E61" s="8">
        <f>E15</f>
        <v>4186.97999999999956</v>
      </c>
      <c r="F61" s="8">
        <f>F15</f>
        <v>5092</v>
      </c>
      <c r="G61" s="8">
        <f>G15</f>
        <v>5652.17000000000007</v>
      </c>
      <c r="H61" s="8">
        <f>H15</f>
        <v>5652.17000000000007</v>
      </c>
      <c r="I61" s="8">
        <f>I15</f>
        <v>6251.51000000000022</v>
      </c>
      <c r="J61" s="8">
        <f>J15</f>
        <v>7050.44999999999982</v>
      </c>
      <c r="K61" s="8">
        <f>K15</f>
        <v>7846.84000000000015</v>
      </c>
    </row>
    <row r="62" spans="2:11">
      <c r="B62" s="27" t="s">
        <v>14</v>
      </c>
      <c r="C62" s="28"/>
      <c r="D62" s="29"/>
      <c r="E62" s="8">
        <f>E16</f>
        <v>152.680000000000007</v>
      </c>
      <c r="F62" s="8">
        <f>F16</f>
        <v>152.680000000000007</v>
      </c>
      <c r="G62" s="8">
        <f>G16</f>
        <v>152.680000000000007</v>
      </c>
      <c r="H62" s="8">
        <f>H16</f>
        <v>152.680000000000007</v>
      </c>
      <c r="I62" s="8">
        <f>I16</f>
        <v>152.680000000000007</v>
      </c>
      <c r="J62" s="8">
        <f>J16</f>
        <v>152.680000000000007</v>
      </c>
      <c r="K62" s="8">
        <f>K16</f>
        <v>152.680000000000007</v>
      </c>
    </row>
    <row r="63" spans="2:11">
      <c r="B63" s="27" t="s">
        <v>15</v>
      </c>
      <c r="C63" s="28"/>
      <c r="D63" s="29"/>
      <c r="E63" s="9"/>
      <c r="F63" s="8"/>
      <c r="G63" s="8">
        <f>G17</f>
        <v>229.939999999999998</v>
      </c>
      <c r="H63" s="10">
        <f>H17</f>
        <v>103.200000000000003</v>
      </c>
      <c r="I63" s="8">
        <f>I17</f>
        <v>229.939999999999998</v>
      </c>
      <c r="J63" s="8">
        <f>J17</f>
        <v>229.939999999999998</v>
      </c>
      <c r="K63" s="9"/>
    </row>
    <row r="64" spans="2:11">
      <c r="B64" s="33"/>
      <c r="C64" s="34"/>
      <c r="D64" s="35"/>
      <c r="E64" s="9"/>
      <c r="F64" s="9"/>
      <c r="G64" s="9"/>
      <c r="H64" s="8"/>
      <c r="I64" s="8"/>
      <c r="J64" s="8"/>
      <c r="K64" s="9"/>
    </row>
    <row r="65" spans="2:11">
      <c r="B65" s="30" t="s">
        <v>46</v>
      </c>
      <c r="C65" s="31"/>
      <c r="D65" s="32"/>
      <c r="E65" s="8">
        <f>E61*0.99349</f>
        <v>4159.72276020000027</v>
      </c>
      <c r="F65" s="8">
        <f>F61*0.99349</f>
        <v>5058.85108000000037</v>
      </c>
      <c r="G65" s="8">
        <f>G61*0.99349</f>
        <v>5615.37437330000012</v>
      </c>
      <c r="H65" s="8">
        <f>(H61+H63)*0.99349</f>
        <v>5717.90254129999994</v>
      </c>
      <c r="I65" s="8">
        <f>I61*0.99349</f>
        <v>6210.8126699000004</v>
      </c>
      <c r="J65" s="8">
        <f>J61*0.99349</f>
        <v>7004.5515704999998</v>
      </c>
      <c r="K65" s="8">
        <f>K61*0.99349</f>
        <v>7795.75707160000002</v>
      </c>
    </row>
    <row r="66" spans="2:11">
      <c r="B66" s="27" t="s">
        <v>47</v>
      </c>
      <c r="C66" s="28"/>
      <c r="D66" s="29"/>
      <c r="E66" s="8">
        <f>(E61+E62/2)*0.99349</f>
        <v>4235.56578679999984</v>
      </c>
      <c r="F66" s="8">
        <f>(F61+F62/2)*0.99349</f>
        <v>5134.69410659999994</v>
      </c>
      <c r="G66" s="8">
        <f>(G61+G62/2)*0.99349</f>
        <v>5691.21739989999969</v>
      </c>
      <c r="H66" s="8">
        <f>(H61+H63+H62/2)*0.99349</f>
        <v>5793.74556790000042</v>
      </c>
      <c r="I66" s="8">
        <f>(I61+I62/2)*0.99349</f>
        <v>6286.65569649999998</v>
      </c>
      <c r="J66" s="8">
        <f>(J61+J62/2)*0.99349</f>
        <v>7080.39459710000028</v>
      </c>
      <c r="K66" s="8">
        <f>(K61+K62/2)*0.99349</f>
        <v>7871.60009819999959</v>
      </c>
    </row>
    <row r="67" spans="2:11">
      <c r="B67" s="52" t="s">
        <v>48</v>
      </c>
      <c r="C67" s="53"/>
      <c r="D67" s="54"/>
      <c r="E67" s="17">
        <f>(E61+E62)*0.99349</f>
        <v>4311.40881340000033</v>
      </c>
      <c r="F67" s="17">
        <f>(F61+F62)*0.99349</f>
        <v>5210.53713320000043</v>
      </c>
      <c r="G67" s="17">
        <f>(G61+G62)*0.99349</f>
        <v>5767.06042650000018</v>
      </c>
      <c r="H67" s="17">
        <f>(H61+H63+H62)*0.99349</f>
        <v>5869.5885945</v>
      </c>
      <c r="I67" s="17">
        <f>(I61+I62)*0.99349</f>
        <v>6362.49872309999955</v>
      </c>
      <c r="J67" s="17">
        <f>(J61+J62)*0.99349</f>
        <v>7156.23762369999986</v>
      </c>
      <c r="K67" s="17">
        <f>(K61+K62)*0.99349</f>
        <v>7947.44312480000008</v>
      </c>
    </row>
    <row r="68" spans="2:11">
      <c r="B68" s="30" t="s">
        <v>49</v>
      </c>
      <c r="C68" s="31"/>
      <c r="D68" s="32"/>
      <c r="E68" s="8">
        <f>E61*0.7175*0.99349</f>
        <v>2984.6010804435</v>
      </c>
      <c r="F68" s="8">
        <f>F61*0.7175*0.99349</f>
        <v>3629.72564990000001</v>
      </c>
      <c r="G68" s="8">
        <f>G61*0.7175*0.99349</f>
        <v>4029.03111284275019</v>
      </c>
      <c r="H68" s="8">
        <f>(H61+H63)*0.7175*0.99349</f>
        <v>4102.59507338275034</v>
      </c>
      <c r="I68" s="8">
        <f>I61*0.7175*0.99349</f>
        <v>4456.25809065325029</v>
      </c>
      <c r="J68" s="8">
        <f>J61*0.7175*0.99349</f>
        <v>5025.76575183375007</v>
      </c>
      <c r="K68" s="8">
        <f>K61*0.7175*0.99349</f>
        <v>5593.45569887300007</v>
      </c>
    </row>
    <row r="69" spans="2:11">
      <c r="B69" s="27" t="s">
        <v>50</v>
      </c>
      <c r="C69" s="28"/>
      <c r="D69" s="29"/>
      <c r="E69" s="8">
        <f>E68*0.003</f>
        <v>8.95380324133049932</v>
      </c>
      <c r="F69" s="8">
        <f>F68*0.003</f>
        <v>10.8891769496999995</v>
      </c>
      <c r="G69" s="8">
        <f>G68*0.003</f>
        <v>12.0870933385282999</v>
      </c>
      <c r="H69" s="8">
        <f>H68*0.003</f>
        <v>12.3077852201483005</v>
      </c>
      <c r="I69" s="8">
        <f>I68*0.003</f>
        <v>13.3687742719598006</v>
      </c>
      <c r="J69" s="8">
        <f>J68*0.003</f>
        <v>15.0772972555012998</v>
      </c>
      <c r="K69" s="8">
        <f>K68*0.003</f>
        <v>16.7803670966189991</v>
      </c>
    </row>
    <row r="70" spans="2:11">
      <c r="B70" s="52" t="s">
        <v>51</v>
      </c>
      <c r="C70" s="53"/>
      <c r="D70" s="54"/>
      <c r="E70" s="8">
        <f>(E61+E62/2)*0.7175*0.99349</f>
        <v>3039.01845202899995</v>
      </c>
      <c r="F70" s="8">
        <f>(F61+F62/2)*0.7175*0.99349</f>
        <v>3684.14302148549996</v>
      </c>
      <c r="G70" s="8">
        <f>(G61+G62/2)*0.7175*0.99349</f>
        <v>4083.44848442825014</v>
      </c>
      <c r="H70" s="8">
        <f>(H61+H63+H62/2)*0.7175*0.99349</f>
        <v>4157.01244496824984</v>
      </c>
      <c r="I70" s="8">
        <f>(I61+I62/2)*0.7175*0.99349</f>
        <v>4510.67546223874979</v>
      </c>
      <c r="J70" s="8">
        <f>(J61+J62/2)*0.7175*0.99349</f>
        <v>5080.18312341924957</v>
      </c>
      <c r="K70" s="8">
        <f>(K61+K62/2)*0.7175*0.99349</f>
        <v>5647.87307045849957</v>
      </c>
    </row>
    <row r="71" spans="2:11">
      <c r="B71" s="27" t="s">
        <v>50</v>
      </c>
      <c r="C71" s="28"/>
      <c r="D71" s="29"/>
      <c r="E71" s="18">
        <f>E70*0.003</f>
        <v>9.11705535608700046</v>
      </c>
      <c r="F71" s="18">
        <f>F70*0.003</f>
        <v>11.0524290644565006</v>
      </c>
      <c r="G71" s="18">
        <f>G70*0.003</f>
        <v>12.2503454532847993</v>
      </c>
      <c r="H71" s="18">
        <f>H70*0.003</f>
        <v>12.4710373349047998</v>
      </c>
      <c r="I71" s="18">
        <f>I70*0.003</f>
        <v>13.5320263867163</v>
      </c>
      <c r="J71" s="18">
        <f>J70*0.003</f>
        <v>15.2405493702577992</v>
      </c>
      <c r="K71" s="18">
        <f>K70*0.003</f>
        <v>16.9436192113754984</v>
      </c>
    </row>
    <row r="72" spans="2:11">
      <c r="B72" s="30" t="s">
        <v>52</v>
      </c>
      <c r="C72" s="31"/>
      <c r="D72" s="32"/>
      <c r="E72" s="8">
        <f>(E61+E62)*0.7175*0.99349</f>
        <v>3093.4358236144999</v>
      </c>
      <c r="F72" s="8">
        <f>(F61+F62)*0.7175*0.99349</f>
        <v>3738.56039307099991</v>
      </c>
      <c r="G72" s="8">
        <f>(G61+G62)*0.7175*0.99349</f>
        <v>4137.86585601375009</v>
      </c>
      <c r="H72" s="8">
        <f>(H61+H62+H63)*0.7175*0.99349</f>
        <v>4211.42981655375024</v>
      </c>
      <c r="I72" s="8">
        <f>(I61+I62)*0.7175*0.99349</f>
        <v>4565.09283382425019</v>
      </c>
      <c r="J72" s="8">
        <f>(J61+J62)*0.7175*0.99349</f>
        <v>5134.60049500474997</v>
      </c>
      <c r="K72" s="8">
        <f>(K61+K62)*0.7175*0.99349</f>
        <v>5702.29044204399997</v>
      </c>
    </row>
    <row r="73" spans="2:11">
      <c r="B73" s="27" t="s">
        <v>50</v>
      </c>
      <c r="C73" s="28"/>
      <c r="D73" s="29"/>
      <c r="E73" s="8">
        <f>E72*0.003</f>
        <v>9.28030747084349983</v>
      </c>
      <c r="F73" s="8">
        <f>F72*0.003</f>
        <v>11.215681179213</v>
      </c>
      <c r="G73" s="8">
        <f>G72*0.003</f>
        <v>12.4135975680413004</v>
      </c>
      <c r="H73" s="8">
        <f>H72*0.003</f>
        <v>12.6342894496612992</v>
      </c>
      <c r="I73" s="8">
        <f>I72*0.003</f>
        <v>13.6952785014727993</v>
      </c>
      <c r="J73" s="8">
        <f>J72*0.003</f>
        <v>15.4038014850143004</v>
      </c>
      <c r="K73" s="8">
        <f>K72*0.003</f>
        <v>17.1068713261320013</v>
      </c>
    </row>
  </sheetData>
  <mergeCells count="45">
    <mergeCell ref="B2:K2"/>
    <mergeCell ref="B3:K3"/>
    <mergeCell ref="B11:K11"/>
    <mergeCell ref="B14:D14"/>
    <mergeCell ref="B15:D15"/>
    <mergeCell ref="B16:D16"/>
    <mergeCell ref="B17:D17"/>
    <mergeCell ref="B18:D18"/>
    <mergeCell ref="B19:D19"/>
    <mergeCell ref="B20:D20"/>
    <mergeCell ref="B21:D21"/>
    <mergeCell ref="B22:D22"/>
    <mergeCell ref="B25:D25"/>
    <mergeCell ref="B26:D26"/>
    <mergeCell ref="B27:D27"/>
    <mergeCell ref="B28:D28"/>
    <mergeCell ref="B29:D29"/>
    <mergeCell ref="B30:D30"/>
    <mergeCell ref="B31:D31"/>
    <mergeCell ref="B33:D33"/>
    <mergeCell ref="B34:D34"/>
    <mergeCell ref="B35:D35"/>
    <mergeCell ref="B36:D36"/>
    <mergeCell ref="B37:D37"/>
    <mergeCell ref="B38:D38"/>
    <mergeCell ref="B39:D39"/>
    <mergeCell ref="B49:D49"/>
    <mergeCell ref="B50:D50"/>
    <mergeCell ref="B51:D51"/>
    <mergeCell ref="B52:D52"/>
    <mergeCell ref="B56:K56"/>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s>
  <printOptions horizontalCentered="1" verticalCentered="1">
    <extLst>
      <ext uri="smNativeData">
        <pm:pageFlags xmlns:pm="smNativeData" id="1691960665" printRowHead="0" printColHead="0" printHeadLine="0" printFootLine="0" autoHeightHeader="0" autoHeightFooter="0" fitToPageBoth="0"/>
      </ext>
    </extLst>
  </printOptions>
  <pageMargins left="0.590278" right="0.590278" top="0.511806" bottom="0.511806" header="0.511806" footer="0.511806"/>
  <pageSetup paperSize="9" scale="37" fitToWidth="0" fitToHeight="1"/>
  <headerFooter>
    <extLst>
      <ext uri="smNativeData">
        <pm:header xmlns:pm="smNativeData" id="1691960665" l="56" r="56" t="56" b="56" borderId="0" fillId="0" vertical="0"/>
        <pm:footer xmlns:pm="smNativeData" id="1691960665" l="56" r="56" t="56" b="56" borderId="0" fillId="0" vertical="2"/>
        <pm:paperBin xmlns:pm="smNativeData" id="1691960665" Id="0" type="0" value="0"/>
        <pm:paperBin xmlns:pm="smNativeData" id="1691960665" Id="1" type="0" value="0"/>
      </ext>
    </extLst>
  </headerFooter>
  <colBreaks count="1" manualBreakCount="1">
    <brk id="11" man="1"/>
  </colBreaks>
  <extLst>
    <ext uri="smNativeData">
      <pm:sheetPrefs xmlns:pm="smNativeData" day="1691960665" outlineProtect="1" showHorizontalRuler="1" showVerticalRuler="1" showAltShade="0">
        <pm:shade id="0" type="0" fgLvl="100" fgClr="000000" bgLvl="100" bgClr="FFFFFF"/>
        <pm:shade id="1" type="0" fgLvl="100" fgClr="000000" bgLvl="100" bgClr="FFFFFF"/>
      </pm:sheetPref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view="normal" workbookViewId="0">
      <selection activeCell="A1" sqref="A1"/>
    </sheetView>
  </sheetViews>
  <sheetFormatPr baseColWidth="10" defaultColWidth="10.612613" defaultRowHeight="13.45"/>
  <sheetData/>
  <printOptions>
    <extLst>
      <ext uri="smNativeData">
        <pm:pageFlags xmlns:pm="smNativeData" id="1691960665" printRowHead="0" printColHead="0" printHeadLine="0" printFootLine="0" autoHeightHeader="0" autoHeightFooter="0" fitToPageBoth="0"/>
      </ext>
    </extLst>
  </printOptions>
  <pageMargins left="0.787500" right="0.787500" top="0.984028" bottom="0.984028" header="0.492361" footer="0.492361"/>
  <pageSetup paperSize="9" fitToWidth="0" fitToHeight="1" pageOrder="overThenDown"/>
  <headerFooter>
    <extLst>
      <ext uri="smNativeData">
        <pm:header xmlns:pm="smNativeData" id="1691960665" l="56" r="56" t="56" b="56" borderId="0" fillId="0" vertical="0"/>
        <pm:footer xmlns:pm="smNativeData" id="1691960665" l="56" r="56" t="56" b="56" borderId="0" fillId="0" vertical="2"/>
        <pm:paperBin xmlns:pm="smNativeData" id="1691960665" Id="0" type="0" value="0"/>
        <pm:paperBin xmlns:pm="smNativeData" id="1691960665" Id="1" type="0" value="0"/>
      </ext>
    </extLst>
  </headerFooter>
  <extLst>
    <ext uri="smNativeData">
      <pm:sheetPrefs xmlns:pm="smNativeData" day="1691960665" outlineProtect="1" showHorizontalRuler="1" showVerticalRuler="1" showAltShade="0">
        <pm:shade id="0" type="0" fgLvl="100" fgClr="000000" bgLvl="100" bgClr="FFFFFF"/>
        <pm:shade id="1" type="0" fgLvl="100" fgClr="000000" bgLvl="100" bgClr="FFFFFF"/>
      </pm:sheetPref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view="normal" workbookViewId="0">
      <selection activeCell="A1" sqref="A1"/>
    </sheetView>
  </sheetViews>
  <sheetFormatPr baseColWidth="10" defaultColWidth="10.612613" defaultRowHeight="13.45"/>
  <sheetData/>
  <printOptions>
    <extLst>
      <ext uri="smNativeData">
        <pm:pageFlags xmlns:pm="smNativeData" id="1691960665" printRowHead="0" printColHead="0" printHeadLine="0" printFootLine="0" autoHeightHeader="0" autoHeightFooter="0" fitToPageBoth="0"/>
      </ext>
    </extLst>
  </printOptions>
  <pageMargins left="0.787500" right="0.787500" top="0.984028" bottom="0.984028" header="0.492361" footer="0.492361"/>
  <pageSetup paperSize="9" fitToWidth="0" fitToHeight="1" pageOrder="overThenDown"/>
  <headerFooter>
    <extLst>
      <ext uri="smNativeData">
        <pm:header xmlns:pm="smNativeData" id="1691960665" l="56" r="56" t="56" b="56" borderId="0" fillId="0" vertical="0"/>
        <pm:footer xmlns:pm="smNativeData" id="1691960665" l="56" r="56" t="56" b="56" borderId="0" fillId="0" vertical="2"/>
        <pm:paperBin xmlns:pm="smNativeData" id="1691960665" Id="0" type="0" value="0"/>
        <pm:paperBin xmlns:pm="smNativeData" id="1691960665" Id="1" type="0" value="0"/>
      </ext>
    </extLst>
  </headerFooter>
  <extLst>
    <ext uri="smNativeData">
      <pm:sheetPrefs xmlns:pm="smNativeData" day="1691960665" outlineProtect="1" showHorizontalRuler="1" showVerticalRuler="1" showAltShade="0">
        <pm:shade id="0" type="0" fgLvl="100" fgClr="000000" bgLvl="100" bgClr="FFFFFF"/>
        <pm:shade id="1" type="0" fgLvl="100" fgClr="000000" bgLvl="100" bgClr="FFFFFF"/>
      </pm:sheetPref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
  <sheetViews>
    <sheetView view="normal" workbookViewId="0">
      <selection activeCell="A1" sqref="A1"/>
    </sheetView>
  </sheetViews>
  <sheetFormatPr baseColWidth="10" defaultColWidth="10.612613" defaultRowHeight="13.45"/>
  <sheetData/>
  <printOptions>
    <extLst>
      <ext uri="smNativeData">
        <pm:pageFlags xmlns:pm="smNativeData" id="1691960665" printRowHead="0" printColHead="0" printHeadLine="0" printFootLine="0" autoHeightHeader="0" autoHeightFooter="0" fitToPageBoth="0"/>
      </ext>
    </extLst>
  </printOptions>
  <pageMargins left="0.700000" right="0.700000" top="0.787500" bottom="0.787500" header="0.300000" footer="0.300000"/>
  <pageSetup paperSize="9" fitToWidth="0" fitToHeight="1" pageOrder="overThenDown"/>
  <headerFooter>
    <extLst>
      <ext uri="smNativeData">
        <pm:header xmlns:pm="smNativeData" id="1691960665" l="56" r="56" t="56" b="56" borderId="0" fillId="0" vertical="0"/>
        <pm:footer xmlns:pm="smNativeData" id="1691960665" l="56" r="56" t="56" b="56" borderId="0" fillId="0" vertical="2"/>
        <pm:paperBin xmlns:pm="smNativeData" id="1691960665" Id="0" type="0" value="0"/>
        <pm:paperBin xmlns:pm="smNativeData" id="1691960665" Id="1" type="0" value="0"/>
      </ext>
    </extLst>
  </headerFooter>
  <extLst>
    <ext uri="smNativeData">
      <pm:sheetPrefs xmlns:pm="smNativeData" day="1691960665"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mach</cp:lastModifiedBy>
  <cp:revision>0</cp:revision>
  <cp:lastPrinted>2022-06-28T08:31:41Z</cp:lastPrinted>
  <dcterms:created xsi:type="dcterms:W3CDTF">2013-03-03T08:22:54Z</dcterms:created>
  <dcterms:modified xsi:type="dcterms:W3CDTF">2023-08-13T21:04:25Z</dcterms:modified>
</cp:coreProperties>
</file>